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ml.chartshapes+xml"/>
  <Override PartName="/xl/charts/chart5.xml" ContentType="application/vnd.openxmlformats-officedocument.drawingml.chart+xml"/>
  <Override PartName="/xl/drawings/drawing5.xml" ContentType="application/vnd.openxmlformats-officedocument.drawingml.chartshapes+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8.xml" ContentType="application/vnd.openxmlformats-officedocument.drawingml.chart+xml"/>
  <Override PartName="/xl/drawings/drawing8.xml" ContentType="application/vnd.openxmlformats-officedocument.drawingml.chartshapes+xml"/>
  <Override PartName="/xl/charts/chart9.xml" ContentType="application/vnd.openxmlformats-officedocument.drawingml.chart+xml"/>
  <Override PartName="/xl/drawings/drawing9.xml" ContentType="application/vnd.openxmlformats-officedocument.drawingml.chartshapes+xml"/>
  <Override PartName="/xl/charts/chart10.xml" ContentType="application/vnd.openxmlformats-officedocument.drawingml.chart+xml"/>
  <Override PartName="/xl/charts/chart11.xml" ContentType="application/vnd.openxmlformats-officedocument.drawingml.chart+xml"/>
  <Override PartName="/xl/drawings/drawing10.xml" ContentType="application/vnd.openxmlformats-officedocument.drawingml.chartshapes+xml"/>
  <Override PartName="/xl/charts/chart12.xml" ContentType="application/vnd.openxmlformats-officedocument.drawingml.chart+xml"/>
  <Override PartName="/xl/drawings/drawing11.xml" ContentType="application/vnd.openxmlformats-officedocument.drawingml.chartshapes+xml"/>
  <Override PartName="/xl/charts/chart13.xml" ContentType="application/vnd.openxmlformats-officedocument.drawingml.chart+xml"/>
  <Override PartName="/xl/charts/chart14.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15.xml" ContentType="application/vnd.openxmlformats-officedocument.drawingml.chart+xml"/>
  <Override PartName="/xl/drawings/drawing14.xml" ContentType="application/vnd.openxmlformats-officedocument.drawingml.chartshapes+xml"/>
  <Override PartName="/xl/charts/chart16.xml" ContentType="application/vnd.openxmlformats-officedocument.drawingml.chart+xml"/>
  <Override PartName="/xl/drawings/drawing15.xml" ContentType="application/vnd.openxmlformats-officedocument.drawingml.chartshapes+xml"/>
  <Override PartName="/xl/charts/chart17.xml" ContentType="application/vnd.openxmlformats-officedocument.drawingml.chart+xml"/>
  <Override PartName="/xl/charts/chart18.xml" ContentType="application/vnd.openxmlformats-officedocument.drawingml.chart+xml"/>
  <Override PartName="/xl/drawings/drawing16.xml" ContentType="application/vnd.openxmlformats-officedocument.drawingml.chartshapes+xml"/>
  <Override PartName="/xl/charts/chart19.xml" ContentType="application/vnd.openxmlformats-officedocument.drawingml.chart+xml"/>
  <Override PartName="/xl/drawings/drawing17.xml" ContentType="application/vnd.openxmlformats-officedocument.drawingml.chartshapes+xml"/>
  <Override PartName="/xl/charts/chart20.xml" ContentType="application/vnd.openxmlformats-officedocument.drawingml.chart+xml"/>
  <Override PartName="/xl/charts/chart21.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22.xml" ContentType="application/vnd.openxmlformats-officedocument.drawingml.chart+xml"/>
  <Override PartName="/xl/drawings/drawing20.xml" ContentType="application/vnd.openxmlformats-officedocument.drawingml.chartshapes+xml"/>
  <Override PartName="/xl/charts/chart23.xml" ContentType="application/vnd.openxmlformats-officedocument.drawingml.chart+xml"/>
  <Override PartName="/xl/drawings/drawing21.xml" ContentType="application/vnd.openxmlformats-officedocument.drawingml.chartshapes+xml"/>
  <Override PartName="/xl/charts/chart24.xml" ContentType="application/vnd.openxmlformats-officedocument.drawingml.chart+xml"/>
  <Override PartName="/xl/charts/chart25.xml" ContentType="application/vnd.openxmlformats-officedocument.drawingml.chart+xml"/>
  <Override PartName="/xl/drawings/drawing22.xml" ContentType="application/vnd.openxmlformats-officedocument.drawingml.chartshapes+xml"/>
  <Override PartName="/xl/charts/chart26.xml" ContentType="application/vnd.openxmlformats-officedocument.drawingml.chart+xml"/>
  <Override PartName="/xl/drawings/drawing23.xml" ContentType="application/vnd.openxmlformats-officedocument.drawingml.chartshapes+xml"/>
  <Override PartName="/xl/charts/chart27.xml" ContentType="application/vnd.openxmlformats-officedocument.drawingml.chart+xml"/>
  <Override PartName="/xl/charts/chart28.xml" ContentType="application/vnd.openxmlformats-officedocument.drawingml.chart+xml"/>
  <Override PartName="/xl/drawings/drawing2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codeName="ThisWorkbook"/>
  <mc:AlternateContent xmlns:mc="http://schemas.openxmlformats.org/markup-compatibility/2006">
    <mc:Choice Requires="x15">
      <x15ac:absPath xmlns:x15ac="http://schemas.microsoft.com/office/spreadsheetml/2010/11/ac" url="\\state\mdt\prd\Helena\Materials\FORMS\APPROVED\MDT-MAT-010_CTB_MIX_DESIGN\"/>
    </mc:Choice>
  </mc:AlternateContent>
  <xr:revisionPtr revIDLastSave="0" documentId="8_{34806C52-06F3-4558-AEB8-E65150E84BF2}" xr6:coauthVersionLast="47" xr6:coauthVersionMax="47" xr10:uidLastSave="{00000000-0000-0000-0000-000000000000}"/>
  <workbookProtection workbookAlgorithmName="SHA-512" workbookHashValue="6IL2XX51b5oJTObVdJaa4gONWGSz+s/PvpJ2xp4sa7Pd2cQeb3rxAomzz6SvM7ZvMZ7Za81qIr0Ltt7gft7UZA==" workbookSaltValue="gKUID0M4Plpt1skUL6tugg==" workbookSpinCount="100000" lockStructure="1"/>
  <bookViews>
    <workbookView xWindow="-24120" yWindow="-120" windowWidth="24240" windowHeight="17640" tabRatio="773" activeTab="1" xr2:uid="{00000000-000D-0000-FFFF-FFFF00000000}"/>
  </bookViews>
  <sheets>
    <sheet name="Submittal Worksheet" sheetId="3" r:id="rId1"/>
    <sheet name="Contractor Mix Design" sheetId="2" r:id="rId2"/>
    <sheet name="Aggregate Gradation" sheetId="7" r:id="rId3"/>
    <sheet name="Data" sheetId="17" state="hidden" r:id="rId4"/>
    <sheet name="Calculation (4)" sheetId="16" state="hidden" r:id="rId5"/>
    <sheet name="Calculation (3)" sheetId="14" state="hidden" r:id="rId6"/>
    <sheet name="Calculation (2)" sheetId="12" state="hidden" r:id="rId7"/>
    <sheet name="Calculation" sheetId="8" state="hidden" r:id="rId8"/>
  </sheets>
  <definedNames>
    <definedName name="_xlnm.Print_Area" localSheetId="2">'Aggregate Gradation'!$A$1:$I$29</definedName>
    <definedName name="_xlnm.Print_Area" localSheetId="7">Calculation!$E$4:$AA$52</definedName>
    <definedName name="_xlnm.Print_Area" localSheetId="6">'Calculation (2)'!$E$4:$AA$52</definedName>
    <definedName name="_xlnm.Print_Area" localSheetId="5">'Calculation (3)'!$E$4:$AA$52</definedName>
    <definedName name="_xlnm.Print_Area" localSheetId="4">'Calculation (4)'!$E$4:$AA$52</definedName>
    <definedName name="_xlnm.Print_Area" localSheetId="1">'Contractor Mix Design'!$A$1:$J$53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7" i="7" l="1"/>
  <c r="F27" i="7" s="1"/>
  <c r="C28" i="7" l="1"/>
  <c r="D28" i="7"/>
  <c r="B28" i="7"/>
  <c r="D26" i="3"/>
  <c r="E10" i="7" l="1"/>
  <c r="D8" i="7"/>
  <c r="D7" i="7"/>
  <c r="D6" i="7"/>
  <c r="D5" i="7"/>
  <c r="F31" i="2" l="1"/>
  <c r="D31" i="2"/>
  <c r="E28" i="7" l="1"/>
  <c r="D4" i="2"/>
  <c r="D3" i="2"/>
  <c r="H3" i="2" l="1"/>
  <c r="K12" i="16" l="1"/>
  <c r="H10" i="16"/>
  <c r="Q8" i="16"/>
  <c r="H7" i="16"/>
  <c r="J4" i="16"/>
  <c r="J5" i="16"/>
  <c r="G7" i="16"/>
  <c r="G8" i="16"/>
  <c r="H8" i="16"/>
  <c r="G9" i="16"/>
  <c r="G10" i="16"/>
  <c r="J12" i="16"/>
  <c r="L12" i="16"/>
  <c r="F13" i="16"/>
  <c r="I13" i="16"/>
  <c r="J13" i="16"/>
  <c r="L13" i="16"/>
  <c r="N13" i="16"/>
  <c r="F14" i="16"/>
  <c r="G14" i="16"/>
  <c r="H14" i="16"/>
  <c r="I14" i="16"/>
  <c r="J14" i="16"/>
  <c r="K14" i="16"/>
  <c r="L14" i="16"/>
  <c r="N14" i="16"/>
  <c r="E15" i="16"/>
  <c r="F15" i="16"/>
  <c r="G15" i="16"/>
  <c r="H15" i="16"/>
  <c r="I15" i="16"/>
  <c r="J15" i="16"/>
  <c r="K15" i="16"/>
  <c r="L15" i="16"/>
  <c r="M15" i="16"/>
  <c r="N15" i="16"/>
  <c r="C16" i="16"/>
  <c r="E16" i="16"/>
  <c r="F16" i="16"/>
  <c r="G16" i="16"/>
  <c r="H16" i="16"/>
  <c r="I16" i="16"/>
  <c r="J16" i="16"/>
  <c r="K16" i="16"/>
  <c r="C17" i="16"/>
  <c r="E17" i="16"/>
  <c r="F17" i="16"/>
  <c r="G17" i="16"/>
  <c r="H17" i="16"/>
  <c r="I17" i="16"/>
  <c r="J17" i="16"/>
  <c r="K17" i="16"/>
  <c r="C18" i="16"/>
  <c r="E18" i="16"/>
  <c r="F18" i="16"/>
  <c r="G18" i="16"/>
  <c r="H18" i="16"/>
  <c r="I18" i="16"/>
  <c r="J18" i="16"/>
  <c r="K18" i="16"/>
  <c r="C19" i="16"/>
  <c r="E19" i="16"/>
  <c r="F19" i="16"/>
  <c r="G19" i="16"/>
  <c r="H19" i="16"/>
  <c r="I19" i="16"/>
  <c r="J19" i="16"/>
  <c r="K19" i="16"/>
  <c r="C20" i="16"/>
  <c r="E20" i="16"/>
  <c r="F20" i="16"/>
  <c r="G20" i="16"/>
  <c r="H20" i="16"/>
  <c r="I20" i="16"/>
  <c r="J20" i="16"/>
  <c r="K20" i="16"/>
  <c r="C21" i="16"/>
  <c r="E21" i="16"/>
  <c r="F21" i="16"/>
  <c r="G21" i="16"/>
  <c r="H21" i="16"/>
  <c r="I21" i="16"/>
  <c r="J21" i="16"/>
  <c r="K21" i="16"/>
  <c r="O21" i="16"/>
  <c r="P21" i="16"/>
  <c r="Q21" i="16"/>
  <c r="R21" i="16"/>
  <c r="C22" i="16"/>
  <c r="E22" i="16"/>
  <c r="F22" i="16"/>
  <c r="G22" i="16"/>
  <c r="H22" i="16"/>
  <c r="I22" i="16"/>
  <c r="J22" i="16"/>
  <c r="K22" i="16"/>
  <c r="C23" i="16"/>
  <c r="E23" i="16"/>
  <c r="F23" i="16"/>
  <c r="G23" i="16"/>
  <c r="H23" i="16"/>
  <c r="I23" i="16"/>
  <c r="J23" i="16"/>
  <c r="K23" i="16"/>
  <c r="C24" i="16"/>
  <c r="E24" i="16"/>
  <c r="F24" i="16"/>
  <c r="G24" i="16"/>
  <c r="H24" i="16"/>
  <c r="I24" i="16"/>
  <c r="J24" i="16"/>
  <c r="K24" i="16"/>
  <c r="C25" i="16"/>
  <c r="E25" i="16"/>
  <c r="F25" i="16"/>
  <c r="G25" i="16"/>
  <c r="H25" i="16"/>
  <c r="I25" i="16"/>
  <c r="J25" i="16"/>
  <c r="K25" i="16"/>
  <c r="C26" i="16"/>
  <c r="E26" i="16"/>
  <c r="F26" i="16"/>
  <c r="G26" i="16"/>
  <c r="H26" i="16"/>
  <c r="I26" i="16"/>
  <c r="J26" i="16"/>
  <c r="K26" i="16"/>
  <c r="C27" i="16"/>
  <c r="E27" i="16"/>
  <c r="F27" i="16"/>
  <c r="G27" i="16"/>
  <c r="H27" i="16"/>
  <c r="I27" i="16"/>
  <c r="J27" i="16"/>
  <c r="K27" i="16"/>
  <c r="C28" i="16"/>
  <c r="E28" i="16"/>
  <c r="F28" i="16"/>
  <c r="G28" i="16"/>
  <c r="H28" i="16"/>
  <c r="I28" i="16"/>
  <c r="J28" i="16"/>
  <c r="K28" i="16"/>
  <c r="E29" i="16"/>
  <c r="F29" i="16"/>
  <c r="G29" i="16"/>
  <c r="H29" i="16"/>
  <c r="I29" i="16"/>
  <c r="J29" i="16"/>
  <c r="K29" i="16"/>
  <c r="E30" i="16"/>
  <c r="I31" i="16"/>
  <c r="I32" i="16"/>
  <c r="J35" i="16"/>
  <c r="L36" i="16"/>
  <c r="J37" i="16"/>
  <c r="K37" i="16"/>
  <c r="L37" i="16"/>
  <c r="M37" i="16"/>
  <c r="J38" i="16"/>
  <c r="J39" i="16"/>
  <c r="J40" i="16"/>
  <c r="J41" i="16"/>
  <c r="J42" i="16"/>
  <c r="AL42" i="16"/>
  <c r="AG42" i="16" s="1"/>
  <c r="AM42" i="16"/>
  <c r="AF42" i="16" s="1"/>
  <c r="AS42" i="16"/>
  <c r="AT42" i="16"/>
  <c r="J43" i="16"/>
  <c r="AL43" i="16"/>
  <c r="J44" i="16"/>
  <c r="AL44" i="16"/>
  <c r="AG55" i="16" s="1"/>
  <c r="J45" i="16"/>
  <c r="AL45" i="16"/>
  <c r="AG54" i="16" s="1"/>
  <c r="J46" i="16"/>
  <c r="AL46" i="16"/>
  <c r="J47" i="16"/>
  <c r="AL47" i="16"/>
  <c r="AG52" i="16" s="1"/>
  <c r="J48" i="16"/>
  <c r="AL48" i="16"/>
  <c r="AG51" i="16" s="1"/>
  <c r="J49" i="16"/>
  <c r="AL49" i="16"/>
  <c r="AG50" i="16" s="1"/>
  <c r="J50" i="16"/>
  <c r="AL50" i="16"/>
  <c r="AG49" i="16" s="1"/>
  <c r="F51" i="16"/>
  <c r="J51" i="16"/>
  <c r="AL51" i="16"/>
  <c r="AG48" i="16" s="1"/>
  <c r="AL52" i="16"/>
  <c r="AG47" i="16" s="1"/>
  <c r="AG53" i="16"/>
  <c r="AL53" i="16"/>
  <c r="AG46" i="16" s="1"/>
  <c r="AL54" i="16"/>
  <c r="AG45" i="16" s="1"/>
  <c r="AL55" i="16"/>
  <c r="AG44" i="16" s="1"/>
  <c r="AG56" i="16"/>
  <c r="AL56" i="16"/>
  <c r="AG43" i="16" s="1"/>
  <c r="AO56" i="16"/>
  <c r="AP56" i="16"/>
  <c r="AQ60" i="16"/>
  <c r="AH61" i="16"/>
  <c r="AI61" i="16" s="1"/>
  <c r="AQ61" i="16"/>
  <c r="AH62" i="16"/>
  <c r="AI62" i="16" s="1"/>
  <c r="AQ62" i="16"/>
  <c r="AH63" i="16"/>
  <c r="AI63" i="16" s="1"/>
  <c r="AQ63" i="16"/>
  <c r="AH64" i="16"/>
  <c r="AI64" i="16" s="1"/>
  <c r="AQ64" i="16"/>
  <c r="Y65" i="16"/>
  <c r="AH65" i="16"/>
  <c r="AI65" i="16" s="1"/>
  <c r="AQ65" i="16"/>
  <c r="T66" i="16"/>
  <c r="U66" i="16"/>
  <c r="Y66" i="16"/>
  <c r="AH66" i="16"/>
  <c r="AH51" i="16" s="1"/>
  <c r="AQ66" i="16"/>
  <c r="T67" i="16"/>
  <c r="U67" i="16"/>
  <c r="Y67" i="16"/>
  <c r="AH67" i="16"/>
  <c r="AI67" i="16" s="1"/>
  <c r="T68" i="16"/>
  <c r="U68" i="16"/>
  <c r="Y68" i="16"/>
  <c r="AH68" i="16"/>
  <c r="AH49" i="16" s="1"/>
  <c r="AQ68" i="16"/>
  <c r="T69" i="16"/>
  <c r="T65" i="16" s="1"/>
  <c r="U69" i="16"/>
  <c r="U65" i="16" s="1"/>
  <c r="Y69" i="16"/>
  <c r="AH69" i="16"/>
  <c r="AI69" i="16" s="1"/>
  <c r="AQ69" i="16"/>
  <c r="Y70" i="16"/>
  <c r="AH70" i="16"/>
  <c r="AI70" i="16" s="1"/>
  <c r="AQ70" i="16"/>
  <c r="Y71" i="16"/>
  <c r="AH71" i="16"/>
  <c r="AI71" i="16" s="1"/>
  <c r="AQ71" i="16"/>
  <c r="Y72" i="16"/>
  <c r="AH72" i="16"/>
  <c r="AI72" i="16" s="1"/>
  <c r="AQ72" i="16"/>
  <c r="T73" i="16"/>
  <c r="U73" i="16"/>
  <c r="Y73" i="16"/>
  <c r="AH73" i="16"/>
  <c r="AI73" i="16" s="1"/>
  <c r="AQ73" i="16"/>
  <c r="T74" i="16"/>
  <c r="Y74" i="16"/>
  <c r="Z74" i="16"/>
  <c r="AH74" i="16"/>
  <c r="AI74" i="16" s="1"/>
  <c r="AQ74" i="16"/>
  <c r="Y75" i="16"/>
  <c r="Z75" i="16"/>
  <c r="AQ75" i="16"/>
  <c r="T76" i="16"/>
  <c r="U76" i="16"/>
  <c r="Y76" i="16"/>
  <c r="Z76" i="16"/>
  <c r="AQ76" i="16"/>
  <c r="T77" i="16"/>
  <c r="T75" i="16" s="1"/>
  <c r="Y77" i="16"/>
  <c r="AQ77" i="16"/>
  <c r="AQ78" i="16"/>
  <c r="T79" i="16"/>
  <c r="U79" i="16"/>
  <c r="AQ79" i="16"/>
  <c r="T80" i="16"/>
  <c r="T86" i="16" s="1"/>
  <c r="T89" i="16" s="1"/>
  <c r="AQ80" i="16"/>
  <c r="AQ81" i="16"/>
  <c r="AQ82" i="16"/>
  <c r="AA83" i="16"/>
  <c r="AA84" i="16" s="1"/>
  <c r="AA85" i="16" s="1"/>
  <c r="AA86" i="16" s="1"/>
  <c r="AA87" i="16" s="1"/>
  <c r="AQ83" i="16"/>
  <c r="T84" i="16"/>
  <c r="U84" i="16"/>
  <c r="AQ84" i="16"/>
  <c r="AQ85" i="16"/>
  <c r="AQ86" i="16"/>
  <c r="AQ87" i="16"/>
  <c r="AQ88" i="16"/>
  <c r="AQ89" i="16"/>
  <c r="AQ90" i="16"/>
  <c r="AQ91" i="16"/>
  <c r="AQ92" i="16"/>
  <c r="AQ93" i="16"/>
  <c r="AQ94" i="16"/>
  <c r="AQ95" i="16"/>
  <c r="AQ96" i="16"/>
  <c r="AQ97" i="16"/>
  <c r="AQ98" i="16"/>
  <c r="AQ99" i="16"/>
  <c r="AQ100" i="16"/>
  <c r="AQ101" i="16"/>
  <c r="AQ102" i="16"/>
  <c r="AQ103" i="16"/>
  <c r="I104" i="16"/>
  <c r="AQ104" i="16"/>
  <c r="I105" i="16"/>
  <c r="AQ105" i="16"/>
  <c r="I106" i="16"/>
  <c r="AQ106" i="16"/>
  <c r="I107" i="16"/>
  <c r="AQ107" i="16"/>
  <c r="I108" i="16"/>
  <c r="AQ108" i="16"/>
  <c r="AQ109" i="16"/>
  <c r="AQ110" i="16"/>
  <c r="AQ111" i="16"/>
  <c r="AQ112" i="16"/>
  <c r="AQ113" i="16"/>
  <c r="AQ114" i="16"/>
  <c r="AQ115" i="16"/>
  <c r="AQ116" i="16"/>
  <c r="AQ117" i="16"/>
  <c r="AQ118" i="16"/>
  <c r="AQ119" i="16"/>
  <c r="AQ120" i="16"/>
  <c r="AQ121" i="16"/>
  <c r="AQ122" i="16"/>
  <c r="AQ123" i="16"/>
  <c r="AQ124" i="16"/>
  <c r="AQ125" i="16"/>
  <c r="AQ126" i="16"/>
  <c r="AQ127" i="16"/>
  <c r="AQ128" i="16"/>
  <c r="AQ129" i="16"/>
  <c r="AQ130" i="16"/>
  <c r="H131" i="16"/>
  <c r="AQ131" i="16"/>
  <c r="H132" i="16"/>
  <c r="AQ132" i="16"/>
  <c r="AQ133" i="16"/>
  <c r="AQ134" i="16"/>
  <c r="AQ135" i="16"/>
  <c r="AQ136" i="16"/>
  <c r="AQ137" i="16"/>
  <c r="AQ138" i="16"/>
  <c r="AQ139" i="16"/>
  <c r="AQ140" i="16"/>
  <c r="AQ141" i="16"/>
  <c r="AQ142" i="16"/>
  <c r="AQ143" i="16"/>
  <c r="AQ144" i="16"/>
  <c r="AQ145" i="16"/>
  <c r="AQ146" i="16"/>
  <c r="AQ147" i="16"/>
  <c r="AQ148" i="16"/>
  <c r="AQ149" i="16"/>
  <c r="AQ150" i="16"/>
  <c r="AQ151" i="16"/>
  <c r="AQ152" i="16"/>
  <c r="AQ153" i="16"/>
  <c r="AQ154" i="16"/>
  <c r="AQ155" i="16"/>
  <c r="AQ156" i="16"/>
  <c r="AQ157" i="16"/>
  <c r="AQ158" i="16"/>
  <c r="AQ159" i="16"/>
  <c r="AQ160" i="16"/>
  <c r="AQ161" i="16"/>
  <c r="AQ162" i="16"/>
  <c r="AQ163" i="16"/>
  <c r="AQ164" i="16"/>
  <c r="AQ165" i="16"/>
  <c r="AQ166" i="16"/>
  <c r="AQ167" i="16"/>
  <c r="AQ168" i="16"/>
  <c r="AQ169" i="16"/>
  <c r="AQ170" i="16"/>
  <c r="AQ171" i="16"/>
  <c r="AQ172" i="16"/>
  <c r="AQ173" i="16"/>
  <c r="AQ174" i="16"/>
  <c r="AQ175" i="16"/>
  <c r="AQ176" i="16"/>
  <c r="AQ177" i="16"/>
  <c r="AQ178" i="16"/>
  <c r="AQ179" i="16"/>
  <c r="AQ180" i="16"/>
  <c r="AQ181" i="16"/>
  <c r="AQ182" i="16"/>
  <c r="AQ183" i="16"/>
  <c r="AQ184" i="16"/>
  <c r="AQ185" i="16"/>
  <c r="AQ186" i="16"/>
  <c r="AQ187" i="16"/>
  <c r="AQ188" i="16"/>
  <c r="AQ189" i="16"/>
  <c r="AQ190" i="16"/>
  <c r="AQ191" i="16"/>
  <c r="AQ192" i="16"/>
  <c r="AQ193" i="16"/>
  <c r="AQ194" i="16"/>
  <c r="AQ195" i="16"/>
  <c r="AQ196" i="16"/>
  <c r="AQ197" i="16"/>
  <c r="AQ198" i="16"/>
  <c r="P8" i="16"/>
  <c r="AI68" i="16" l="1"/>
  <c r="T81" i="16"/>
  <c r="T82" i="16" s="1"/>
  <c r="T87" i="16"/>
  <c r="T88" i="16" s="1"/>
  <c r="H9" i="16"/>
  <c r="O8" i="16"/>
  <c r="R8" i="16"/>
  <c r="U75" i="16"/>
  <c r="U77" i="16" s="1"/>
  <c r="U78" i="16" s="1"/>
  <c r="U74" i="16"/>
  <c r="U81" i="16" s="1"/>
  <c r="I70" i="16"/>
  <c r="T78" i="16"/>
  <c r="T83" i="16" s="1"/>
  <c r="AH43" i="16"/>
  <c r="AK56" i="16"/>
  <c r="AH44" i="16"/>
  <c r="AK55" i="16"/>
  <c r="AH45" i="16"/>
  <c r="AK54" i="16"/>
  <c r="AH46" i="16"/>
  <c r="AK53" i="16"/>
  <c r="AK52" i="16"/>
  <c r="AH47" i="16"/>
  <c r="AK46" i="16"/>
  <c r="AH48" i="16"/>
  <c r="AK51" i="16"/>
  <c r="AK49" i="16"/>
  <c r="AH50" i="16"/>
  <c r="AI66" i="16"/>
  <c r="AK44" i="16"/>
  <c r="AH55" i="16"/>
  <c r="AH53" i="16"/>
  <c r="AK50" i="16"/>
  <c r="AK48" i="16"/>
  <c r="AK47" i="16"/>
  <c r="AK45" i="16"/>
  <c r="AK43" i="16"/>
  <c r="AH56" i="16"/>
  <c r="AH54" i="16"/>
  <c r="AH52" i="16"/>
  <c r="U80" i="16" l="1"/>
  <c r="U82" i="16" s="1"/>
  <c r="U83" i="16"/>
  <c r="U88" i="16"/>
  <c r="AL60" i="16"/>
  <c r="AN60" i="16"/>
  <c r="AP60" i="16"/>
  <c r="AL61" i="16"/>
  <c r="AN61" i="16"/>
  <c r="AP61" i="16"/>
  <c r="AU61" i="16"/>
  <c r="AW61" i="16"/>
  <c r="AM62" i="16"/>
  <c r="AO62" i="16"/>
  <c r="AV62" i="16"/>
  <c r="AL63" i="16"/>
  <c r="AN63" i="16"/>
  <c r="AP63" i="16"/>
  <c r="AU63" i="16"/>
  <c r="AW63" i="16"/>
  <c r="AM64" i="16"/>
  <c r="AO64" i="16"/>
  <c r="AV64" i="16"/>
  <c r="AL65" i="16"/>
  <c r="AN65" i="16"/>
  <c r="AP65" i="16"/>
  <c r="AU65" i="16"/>
  <c r="AW65" i="16"/>
  <c r="AL66" i="16"/>
  <c r="AN66" i="16"/>
  <c r="AP66" i="16"/>
  <c r="AU66" i="16"/>
  <c r="AW66" i="16"/>
  <c r="AO60" i="16"/>
  <c r="AM61" i="16"/>
  <c r="AO61" i="16"/>
  <c r="AV61" i="16"/>
  <c r="AL62" i="16"/>
  <c r="AN62" i="16"/>
  <c r="AP62" i="16"/>
  <c r="AU62" i="16"/>
  <c r="AW62" i="16"/>
  <c r="AM63" i="16"/>
  <c r="AO63" i="16"/>
  <c r="AV63" i="16"/>
  <c r="AL64" i="16"/>
  <c r="AN64" i="16"/>
  <c r="AP64" i="16"/>
  <c r="AU64" i="16"/>
  <c r="AW64" i="16"/>
  <c r="AM65" i="16"/>
  <c r="AO65" i="16"/>
  <c r="AV65" i="16"/>
  <c r="AM66" i="16"/>
  <c r="AO66" i="16"/>
  <c r="AV66" i="16"/>
  <c r="AL67" i="16"/>
  <c r="AL68" i="16"/>
  <c r="AM68" i="16"/>
  <c r="AO68" i="16"/>
  <c r="AV68" i="16"/>
  <c r="AL69" i="16"/>
  <c r="AN69" i="16"/>
  <c r="AP69" i="16"/>
  <c r="AU69" i="16"/>
  <c r="AW69" i="16"/>
  <c r="AM71" i="16"/>
  <c r="AO71" i="16"/>
  <c r="AV71" i="16"/>
  <c r="AM72" i="16"/>
  <c r="AO72" i="16"/>
  <c r="AV72" i="16"/>
  <c r="AM74" i="16"/>
  <c r="AO74" i="16"/>
  <c r="AV74" i="16"/>
  <c r="AM75" i="16"/>
  <c r="AO75" i="16"/>
  <c r="AV75" i="16"/>
  <c r="AM76" i="16"/>
  <c r="AO76" i="16"/>
  <c r="AV76" i="16"/>
  <c r="AL77" i="16"/>
  <c r="AN77" i="16"/>
  <c r="AP77" i="16"/>
  <c r="AU77" i="16"/>
  <c r="AW77" i="16"/>
  <c r="AL79" i="16"/>
  <c r="AN79" i="16"/>
  <c r="AP79" i="16"/>
  <c r="AU79" i="16"/>
  <c r="AW79" i="16"/>
  <c r="AM80" i="16"/>
  <c r="AO80" i="16"/>
  <c r="AV80" i="16"/>
  <c r="AL81" i="16"/>
  <c r="AN81" i="16"/>
  <c r="AP81" i="16"/>
  <c r="AU81" i="16"/>
  <c r="AW81" i="16"/>
  <c r="AM82" i="16"/>
  <c r="AO82" i="16"/>
  <c r="AV82" i="16"/>
  <c r="AM83" i="16"/>
  <c r="AO83" i="16"/>
  <c r="AV83" i="16"/>
  <c r="AL85" i="16"/>
  <c r="AN85" i="16"/>
  <c r="AP85" i="16"/>
  <c r="AU85" i="16"/>
  <c r="AW85" i="16"/>
  <c r="AM86" i="16"/>
  <c r="AO86" i="16"/>
  <c r="AV86" i="16"/>
  <c r="AM87" i="16"/>
  <c r="AO87" i="16"/>
  <c r="AV87" i="16"/>
  <c r="AM88" i="16"/>
  <c r="AO88" i="16"/>
  <c r="AV88" i="16"/>
  <c r="AM89" i="16"/>
  <c r="AO89" i="16"/>
  <c r="AV89" i="16"/>
  <c r="AM90" i="16"/>
  <c r="AO90" i="16"/>
  <c r="AV90" i="16"/>
  <c r="AM91" i="16"/>
  <c r="AO91" i="16"/>
  <c r="AV91" i="16"/>
  <c r="AL92" i="16"/>
  <c r="AN92" i="16"/>
  <c r="AP92" i="16"/>
  <c r="AU92" i="16"/>
  <c r="AW92" i="16"/>
  <c r="AM94" i="16"/>
  <c r="AO94" i="16"/>
  <c r="AV94" i="16"/>
  <c r="AM95" i="16"/>
  <c r="AO95" i="16"/>
  <c r="AV95" i="16"/>
  <c r="AL96" i="16"/>
  <c r="AN96" i="16"/>
  <c r="AP96" i="16"/>
  <c r="AU96" i="16"/>
  <c r="AW96" i="16"/>
  <c r="AL97" i="16"/>
  <c r="AN97" i="16"/>
  <c r="AN68" i="16"/>
  <c r="AP68" i="16"/>
  <c r="AU68" i="16"/>
  <c r="AW68" i="16"/>
  <c r="AM69" i="16"/>
  <c r="AO69" i="16"/>
  <c r="AV69" i="16"/>
  <c r="AL70" i="16"/>
  <c r="AL71" i="16"/>
  <c r="AN71" i="16"/>
  <c r="AP71" i="16"/>
  <c r="AU71" i="16"/>
  <c r="AW71" i="16"/>
  <c r="AL72" i="16"/>
  <c r="AN72" i="16"/>
  <c r="AP72" i="16"/>
  <c r="AU72" i="16"/>
  <c r="AW72" i="16"/>
  <c r="AL73" i="16"/>
  <c r="AL74" i="16"/>
  <c r="AN74" i="16"/>
  <c r="AP74" i="16"/>
  <c r="AU74" i="16"/>
  <c r="AW74" i="16"/>
  <c r="AL75" i="16"/>
  <c r="AN75" i="16"/>
  <c r="AP75" i="16"/>
  <c r="AU75" i="16"/>
  <c r="AW75" i="16"/>
  <c r="AL76" i="16"/>
  <c r="AN76" i="16"/>
  <c r="AP76" i="16"/>
  <c r="AU76" i="16"/>
  <c r="AW76" i="16"/>
  <c r="AM77" i="16"/>
  <c r="AO77" i="16"/>
  <c r="AV77" i="16"/>
  <c r="AL78" i="16"/>
  <c r="AM79" i="16"/>
  <c r="AO79" i="16"/>
  <c r="AV79" i="16"/>
  <c r="AL80" i="16"/>
  <c r="AN80" i="16"/>
  <c r="AP80" i="16"/>
  <c r="AU80" i="16"/>
  <c r="AW80" i="16"/>
  <c r="AM81" i="16"/>
  <c r="AO81" i="16"/>
  <c r="AV81" i="16"/>
  <c r="AL82" i="16"/>
  <c r="AN82" i="16"/>
  <c r="AP82" i="16"/>
  <c r="AU82" i="16"/>
  <c r="AW82" i="16"/>
  <c r="AL83" i="16"/>
  <c r="AN83" i="16"/>
  <c r="AP83" i="16"/>
  <c r="AU83" i="16"/>
  <c r="AW83" i="16"/>
  <c r="AL84" i="16"/>
  <c r="AM85" i="16"/>
  <c r="AO85" i="16"/>
  <c r="AV85" i="16"/>
  <c r="AL86" i="16"/>
  <c r="AN86" i="16"/>
  <c r="AP86" i="16"/>
  <c r="AU86" i="16"/>
  <c r="AW86" i="16"/>
  <c r="AL87" i="16"/>
  <c r="AN87" i="16"/>
  <c r="AP87" i="16"/>
  <c r="AU87" i="16"/>
  <c r="AW87" i="16"/>
  <c r="AL88" i="16"/>
  <c r="AN88" i="16"/>
  <c r="AP88" i="16"/>
  <c r="AU88" i="16"/>
  <c r="AW88" i="16"/>
  <c r="AL89" i="16"/>
  <c r="AN89" i="16"/>
  <c r="AP89" i="16"/>
  <c r="AU89" i="16"/>
  <c r="AW89" i="16"/>
  <c r="AL90" i="16"/>
  <c r="AN90" i="16"/>
  <c r="AP90" i="16"/>
  <c r="AU90" i="16"/>
  <c r="AW90" i="16"/>
  <c r="AL91" i="16"/>
  <c r="AN91" i="16"/>
  <c r="AP91" i="16"/>
  <c r="AU91" i="16"/>
  <c r="AW91" i="16"/>
  <c r="AM92" i="16"/>
  <c r="AO92" i="16"/>
  <c r="AV92" i="16"/>
  <c r="AL93" i="16"/>
  <c r="AL94" i="16"/>
  <c r="AN94" i="16"/>
  <c r="AP94" i="16"/>
  <c r="AU94" i="16"/>
  <c r="AW94" i="16"/>
  <c r="AL95" i="16"/>
  <c r="AN95" i="16"/>
  <c r="AP95" i="16"/>
  <c r="AU95" i="16"/>
  <c r="AW95" i="16"/>
  <c r="AM96" i="16"/>
  <c r="AO96" i="16"/>
  <c r="AV96" i="16"/>
  <c r="AM97" i="16"/>
  <c r="AO97" i="16"/>
  <c r="AV97" i="16"/>
  <c r="AM98" i="16"/>
  <c r="AO98" i="16"/>
  <c r="AV98" i="16"/>
  <c r="AL99" i="16"/>
  <c r="AN99" i="16"/>
  <c r="AW97" i="16"/>
  <c r="AL98" i="16"/>
  <c r="AP98" i="16"/>
  <c r="AU98" i="16"/>
  <c r="AM99" i="16"/>
  <c r="AP99" i="16"/>
  <c r="AU99" i="16"/>
  <c r="AW99" i="16"/>
  <c r="AL100" i="16"/>
  <c r="AN100" i="16"/>
  <c r="AP100" i="16"/>
  <c r="AU100" i="16"/>
  <c r="AW100" i="16"/>
  <c r="AL101" i="16"/>
  <c r="AN101" i="16"/>
  <c r="AP101" i="16"/>
  <c r="AU101" i="16"/>
  <c r="AW101" i="16"/>
  <c r="AL102" i="16"/>
  <c r="AN102" i="16"/>
  <c r="AP102" i="16"/>
  <c r="AU102" i="16"/>
  <c r="AW102" i="16"/>
  <c r="AM103" i="16"/>
  <c r="AO103" i="16"/>
  <c r="AV103" i="16"/>
  <c r="AL104" i="16"/>
  <c r="AN104" i="16"/>
  <c r="AP104" i="16"/>
  <c r="AU104" i="16"/>
  <c r="AW104" i="16"/>
  <c r="AL106" i="16"/>
  <c r="AN106" i="16"/>
  <c r="AP106" i="16"/>
  <c r="AU106" i="16"/>
  <c r="AW106" i="16"/>
  <c r="AM107" i="16"/>
  <c r="AO107" i="16"/>
  <c r="AV107" i="16"/>
  <c r="AL108" i="16"/>
  <c r="AN108" i="16"/>
  <c r="AP108" i="16"/>
  <c r="AU108" i="16"/>
  <c r="AW108" i="16"/>
  <c r="AL109" i="16"/>
  <c r="AN109" i="16"/>
  <c r="AP109" i="16"/>
  <c r="AU109" i="16"/>
  <c r="AW109" i="16"/>
  <c r="AM110" i="16"/>
  <c r="AO110" i="16"/>
  <c r="AV110" i="16"/>
  <c r="AL111" i="16"/>
  <c r="AN111" i="16"/>
  <c r="AP111" i="16"/>
  <c r="AU111" i="16"/>
  <c r="AW111" i="16"/>
  <c r="AM112" i="16"/>
  <c r="AO112" i="16"/>
  <c r="AV112" i="16"/>
  <c r="AL113" i="16"/>
  <c r="AN113" i="16"/>
  <c r="AP113" i="16"/>
  <c r="AU113" i="16"/>
  <c r="AW113" i="16"/>
  <c r="AM114" i="16"/>
  <c r="AO114" i="16"/>
  <c r="AV114" i="16"/>
  <c r="AL115" i="16"/>
  <c r="AN115" i="16"/>
  <c r="AP115" i="16"/>
  <c r="AU115" i="16"/>
  <c r="AW115" i="16"/>
  <c r="AM116" i="16"/>
  <c r="AO116" i="16"/>
  <c r="AV116" i="16"/>
  <c r="AL117" i="16"/>
  <c r="AN117" i="16"/>
  <c r="AP117" i="16"/>
  <c r="AU117" i="16"/>
  <c r="AW117" i="16"/>
  <c r="AL118" i="16"/>
  <c r="AN118" i="16"/>
  <c r="AP118" i="16"/>
  <c r="AU118" i="16"/>
  <c r="AW118" i="16"/>
  <c r="AL119" i="16"/>
  <c r="AN119" i="16"/>
  <c r="AP119" i="16"/>
  <c r="AU119" i="16"/>
  <c r="AW119" i="16"/>
  <c r="AM120" i="16"/>
  <c r="AO120" i="16"/>
  <c r="AV120" i="16"/>
  <c r="AL121" i="16"/>
  <c r="AN121" i="16"/>
  <c r="AP121" i="16"/>
  <c r="AU121" i="16"/>
  <c r="AW121" i="16"/>
  <c r="AL123" i="16"/>
  <c r="AN123" i="16"/>
  <c r="AP123" i="16"/>
  <c r="AU123" i="16"/>
  <c r="AW123" i="16"/>
  <c r="AM124" i="16"/>
  <c r="AO124" i="16"/>
  <c r="AV124" i="16"/>
  <c r="AL125" i="16"/>
  <c r="AN125" i="16"/>
  <c r="AP125" i="16"/>
  <c r="AU125" i="16"/>
  <c r="AW125" i="16"/>
  <c r="AM126" i="16"/>
  <c r="AO126" i="16"/>
  <c r="AV126" i="16"/>
  <c r="AM127" i="16"/>
  <c r="AO127" i="16"/>
  <c r="AV127" i="16"/>
  <c r="AM128" i="16"/>
  <c r="AO128" i="16"/>
  <c r="AV128" i="16"/>
  <c r="AL129" i="16"/>
  <c r="AN129" i="16"/>
  <c r="AP129" i="16"/>
  <c r="AU129" i="16"/>
  <c r="AW129" i="16"/>
  <c r="AL131" i="16"/>
  <c r="AN131" i="16"/>
  <c r="AP131" i="16"/>
  <c r="AU131" i="16"/>
  <c r="AW131" i="16"/>
  <c r="AM132" i="16"/>
  <c r="AO132" i="16"/>
  <c r="AV132" i="16"/>
  <c r="AM133" i="16"/>
  <c r="AO133" i="16"/>
  <c r="AV133" i="16"/>
  <c r="AL134" i="16"/>
  <c r="AN134" i="16"/>
  <c r="AP134" i="16"/>
  <c r="AU134" i="16"/>
  <c r="AW134" i="16"/>
  <c r="AM135" i="16"/>
  <c r="AO135" i="16"/>
  <c r="AV135" i="16"/>
  <c r="AL136" i="16"/>
  <c r="AN136" i="16"/>
  <c r="AP136" i="16"/>
  <c r="AU136" i="16"/>
  <c r="AW136" i="16"/>
  <c r="AM137" i="16"/>
  <c r="AO137" i="16"/>
  <c r="AV137" i="16"/>
  <c r="AL138" i="16"/>
  <c r="AN138" i="16"/>
  <c r="AP97" i="16"/>
  <c r="AU97" i="16"/>
  <c r="AN98" i="16"/>
  <c r="AW98" i="16"/>
  <c r="AO99" i="16"/>
  <c r="AV99" i="16"/>
  <c r="AM100" i="16"/>
  <c r="AO100" i="16"/>
  <c r="AV100" i="16"/>
  <c r="AM101" i="16"/>
  <c r="AO101" i="16"/>
  <c r="AV101" i="16"/>
  <c r="AM102" i="16"/>
  <c r="AO102" i="16"/>
  <c r="AV102" i="16"/>
  <c r="AL103" i="16"/>
  <c r="AN103" i="16"/>
  <c r="AP103" i="16"/>
  <c r="AU103" i="16"/>
  <c r="AW103" i="16"/>
  <c r="AM104" i="16"/>
  <c r="AO104" i="16"/>
  <c r="AV104" i="16"/>
  <c r="AL105" i="16"/>
  <c r="AM106" i="16"/>
  <c r="AO106" i="16"/>
  <c r="AV106" i="16"/>
  <c r="AL107" i="16"/>
  <c r="AN107" i="16"/>
  <c r="AP107" i="16"/>
  <c r="AU107" i="16"/>
  <c r="AW107" i="16"/>
  <c r="AM108" i="16"/>
  <c r="AO108" i="16"/>
  <c r="AV108" i="16"/>
  <c r="AM109" i="16"/>
  <c r="AO109" i="16"/>
  <c r="AV109" i="16"/>
  <c r="AL110" i="16"/>
  <c r="AN110" i="16"/>
  <c r="AP110" i="16"/>
  <c r="AU110" i="16"/>
  <c r="AW110" i="16"/>
  <c r="AM111" i="16"/>
  <c r="AO111" i="16"/>
  <c r="AV111" i="16"/>
  <c r="AL112" i="16"/>
  <c r="AN112" i="16"/>
  <c r="AP112" i="16"/>
  <c r="AU112" i="16"/>
  <c r="AW112" i="16"/>
  <c r="AM113" i="16"/>
  <c r="AO113" i="16"/>
  <c r="AV113" i="16"/>
  <c r="AL114" i="16"/>
  <c r="AN114" i="16"/>
  <c r="AP114" i="16"/>
  <c r="AU114" i="16"/>
  <c r="AW114" i="16"/>
  <c r="AM115" i="16"/>
  <c r="AO115" i="16"/>
  <c r="AV115" i="16"/>
  <c r="AL116" i="16"/>
  <c r="AN116" i="16"/>
  <c r="AP116" i="16"/>
  <c r="AU116" i="16"/>
  <c r="AW116" i="16"/>
  <c r="AM117" i="16"/>
  <c r="AO117" i="16"/>
  <c r="AV117" i="16"/>
  <c r="AM118" i="16"/>
  <c r="AO118" i="16"/>
  <c r="AV118" i="16"/>
  <c r="AM119" i="16"/>
  <c r="AO119" i="16"/>
  <c r="AV119" i="16"/>
  <c r="AL120" i="16"/>
  <c r="AN120" i="16"/>
  <c r="AP120" i="16"/>
  <c r="AU120" i="16"/>
  <c r="AW120" i="16"/>
  <c r="AM121" i="16"/>
  <c r="AO121" i="16"/>
  <c r="AV121" i="16"/>
  <c r="AL122" i="16"/>
  <c r="AM123" i="16"/>
  <c r="AO123" i="16"/>
  <c r="AV123" i="16"/>
  <c r="AL124" i="16"/>
  <c r="AN124" i="16"/>
  <c r="AP124" i="16"/>
  <c r="AU124" i="16"/>
  <c r="AW124" i="16"/>
  <c r="AM125" i="16"/>
  <c r="AO125" i="16"/>
  <c r="AV125" i="16"/>
  <c r="AL126" i="16"/>
  <c r="AN126" i="16"/>
  <c r="AP126" i="16"/>
  <c r="AU126" i="16"/>
  <c r="AW126" i="16"/>
  <c r="AL127" i="16"/>
  <c r="AN127" i="16"/>
  <c r="AP127" i="16"/>
  <c r="AU127" i="16"/>
  <c r="AW127" i="16"/>
  <c r="AL128" i="16"/>
  <c r="AN128" i="16"/>
  <c r="AP128" i="16"/>
  <c r="AU128" i="16"/>
  <c r="AW128" i="16"/>
  <c r="AM129" i="16"/>
  <c r="AO129" i="16"/>
  <c r="AV129" i="16"/>
  <c r="AL130" i="16"/>
  <c r="AM131" i="16"/>
  <c r="AO131" i="16"/>
  <c r="AV131" i="16"/>
  <c r="AL132" i="16"/>
  <c r="AN132" i="16"/>
  <c r="AP132" i="16"/>
  <c r="AU132" i="16"/>
  <c r="AW132" i="16"/>
  <c r="AL133" i="16"/>
  <c r="AN133" i="16"/>
  <c r="AP133" i="16"/>
  <c r="AU133" i="16"/>
  <c r="AW133" i="16"/>
  <c r="AM134" i="16"/>
  <c r="AO134" i="16"/>
  <c r="AV134" i="16"/>
  <c r="AL135" i="16"/>
  <c r="AN135" i="16"/>
  <c r="AP135" i="16"/>
  <c r="AU135" i="16"/>
  <c r="AW135" i="16"/>
  <c r="AM136" i="16"/>
  <c r="AO136" i="16"/>
  <c r="AV136" i="16"/>
  <c r="AN137" i="16"/>
  <c r="AW137" i="16"/>
  <c r="AO138" i="16"/>
  <c r="AV138" i="16"/>
  <c r="AL139" i="16"/>
  <c r="AN139" i="16"/>
  <c r="AP139" i="16"/>
  <c r="AU139" i="16"/>
  <c r="AW139" i="16"/>
  <c r="AM140" i="16"/>
  <c r="AO140" i="16"/>
  <c r="AV140" i="16"/>
  <c r="AL141" i="16"/>
  <c r="AN141" i="16"/>
  <c r="AP141" i="16"/>
  <c r="AU141" i="16"/>
  <c r="AW141" i="16"/>
  <c r="AM142" i="16"/>
  <c r="AO142" i="16"/>
  <c r="AV142" i="16"/>
  <c r="AL143" i="16"/>
  <c r="AN143" i="16"/>
  <c r="AP143" i="16"/>
  <c r="AU143" i="16"/>
  <c r="AW143" i="16"/>
  <c r="AL145" i="16"/>
  <c r="AN145" i="16"/>
  <c r="AP145" i="16"/>
  <c r="AU145" i="16"/>
  <c r="AW145" i="16"/>
  <c r="AM146" i="16"/>
  <c r="AO146" i="16"/>
  <c r="AV146" i="16"/>
  <c r="AL147" i="16"/>
  <c r="AN147" i="16"/>
  <c r="AP147" i="16"/>
  <c r="AU147" i="16"/>
  <c r="AW147" i="16"/>
  <c r="AM148" i="16"/>
  <c r="AO148" i="16"/>
  <c r="AV148" i="16"/>
  <c r="AL149" i="16"/>
  <c r="AN149" i="16"/>
  <c r="AP149" i="16"/>
  <c r="AU149" i="16"/>
  <c r="AW149" i="16"/>
  <c r="AM150" i="16"/>
  <c r="AO150" i="16"/>
  <c r="AV150" i="16"/>
  <c r="AL151" i="16"/>
  <c r="AN151" i="16"/>
  <c r="AP151" i="16"/>
  <c r="AU151" i="16"/>
  <c r="AW151" i="16"/>
  <c r="AM152" i="16"/>
  <c r="AO152" i="16"/>
  <c r="AV152" i="16"/>
  <c r="AL153" i="16"/>
  <c r="AN153" i="16"/>
  <c r="AP153" i="16"/>
  <c r="AU153" i="16"/>
  <c r="AW153" i="16"/>
  <c r="AM154" i="16"/>
  <c r="AO154" i="16"/>
  <c r="AV154" i="16"/>
  <c r="AL155" i="16"/>
  <c r="AN155" i="16"/>
  <c r="AP155" i="16"/>
  <c r="AU155" i="16"/>
  <c r="AW155" i="16"/>
  <c r="AL157" i="16"/>
  <c r="AN157" i="16"/>
  <c r="AP157" i="16"/>
  <c r="AU157" i="16"/>
  <c r="AW157" i="16"/>
  <c r="AM158" i="16"/>
  <c r="AO158" i="16"/>
  <c r="AV158" i="16"/>
  <c r="AL159" i="16"/>
  <c r="AN159" i="16"/>
  <c r="AP159" i="16"/>
  <c r="AU159" i="16"/>
  <c r="AW159" i="16"/>
  <c r="AM160" i="16"/>
  <c r="AO160" i="16"/>
  <c r="AV160" i="16"/>
  <c r="AL161" i="16"/>
  <c r="AN161" i="16"/>
  <c r="AP161" i="16"/>
  <c r="AU161" i="16"/>
  <c r="AW161" i="16"/>
  <c r="AM162" i="16"/>
  <c r="AO162" i="16"/>
  <c r="AV162" i="16"/>
  <c r="AL163" i="16"/>
  <c r="AN163" i="16"/>
  <c r="AP163" i="16"/>
  <c r="AU163" i="16"/>
  <c r="AW163" i="16"/>
  <c r="AM164" i="16"/>
  <c r="AO164" i="16"/>
  <c r="AV164" i="16"/>
  <c r="AL165" i="16"/>
  <c r="AN165" i="16"/>
  <c r="AP165" i="16"/>
  <c r="AU165" i="16"/>
  <c r="AW165" i="16"/>
  <c r="AM166" i="16"/>
  <c r="AO166" i="16"/>
  <c r="AV166" i="16"/>
  <c r="AL167" i="16"/>
  <c r="AN167" i="16"/>
  <c r="AP167" i="16"/>
  <c r="AU167" i="16"/>
  <c r="AW167" i="16"/>
  <c r="AM168" i="16"/>
  <c r="AO168" i="16"/>
  <c r="AV168" i="16"/>
  <c r="AL169" i="16"/>
  <c r="AN169" i="16"/>
  <c r="AP169" i="16"/>
  <c r="AU169" i="16"/>
  <c r="AW169" i="16"/>
  <c r="AM170" i="16"/>
  <c r="AO170" i="16"/>
  <c r="AV170" i="16"/>
  <c r="AL171" i="16"/>
  <c r="AN171" i="16"/>
  <c r="AP171" i="16"/>
  <c r="AU171" i="16"/>
  <c r="AW171" i="16"/>
  <c r="AM172" i="16"/>
  <c r="AO172" i="16"/>
  <c r="AV172" i="16"/>
  <c r="AL173" i="16"/>
  <c r="AN173" i="16"/>
  <c r="AP173" i="16"/>
  <c r="AU173" i="16"/>
  <c r="AW173" i="16"/>
  <c r="AM174" i="16"/>
  <c r="AO174" i="16"/>
  <c r="AV174" i="16"/>
  <c r="AL175" i="16"/>
  <c r="AM176" i="16"/>
  <c r="AO176" i="16"/>
  <c r="AV176" i="16"/>
  <c r="AL177" i="16"/>
  <c r="AN177" i="16"/>
  <c r="AP177" i="16"/>
  <c r="AU177" i="16"/>
  <c r="AW177" i="16"/>
  <c r="AM178" i="16"/>
  <c r="AO178" i="16"/>
  <c r="AV178" i="16"/>
  <c r="AL179" i="16"/>
  <c r="AN179" i="16"/>
  <c r="AP179" i="16"/>
  <c r="AU179" i="16"/>
  <c r="AW179" i="16"/>
  <c r="AM180" i="16"/>
  <c r="AO180" i="16"/>
  <c r="AV180" i="16"/>
  <c r="AL181" i="16"/>
  <c r="AN181" i="16"/>
  <c r="AP181" i="16"/>
  <c r="AU181" i="16"/>
  <c r="AW181" i="16"/>
  <c r="AM182" i="16"/>
  <c r="AO182" i="16"/>
  <c r="AV182" i="16"/>
  <c r="AL183" i="16"/>
  <c r="AN183" i="16"/>
  <c r="AP183" i="16"/>
  <c r="AU183" i="16"/>
  <c r="AW183" i="16"/>
  <c r="AM184" i="16"/>
  <c r="AO184" i="16"/>
  <c r="AV184" i="16"/>
  <c r="AL185" i="16"/>
  <c r="AN185" i="16"/>
  <c r="AP185" i="16"/>
  <c r="AU185" i="16"/>
  <c r="AW185" i="16"/>
  <c r="AM186" i="16"/>
  <c r="AO186" i="16"/>
  <c r="AV186" i="16"/>
  <c r="AL187" i="16"/>
  <c r="AN187" i="16"/>
  <c r="AP187" i="16"/>
  <c r="AU187" i="16"/>
  <c r="AW187" i="16"/>
  <c r="AM188" i="16"/>
  <c r="AO188" i="16"/>
  <c r="AV188" i="16"/>
  <c r="AL189" i="16"/>
  <c r="AN189" i="16"/>
  <c r="AP189" i="16"/>
  <c r="AU189" i="16"/>
  <c r="AW189" i="16"/>
  <c r="AM190" i="16"/>
  <c r="AO190" i="16"/>
  <c r="AV190" i="16"/>
  <c r="AL191" i="16"/>
  <c r="AM192" i="16"/>
  <c r="AO192" i="16"/>
  <c r="AV192" i="16"/>
  <c r="AL193" i="16"/>
  <c r="AN193" i="16"/>
  <c r="AP193" i="16"/>
  <c r="AU193" i="16"/>
  <c r="AW193" i="16"/>
  <c r="AM194" i="16"/>
  <c r="AO194" i="16"/>
  <c r="AV194" i="16"/>
  <c r="AL195" i="16"/>
  <c r="AN195" i="16"/>
  <c r="AP195" i="16"/>
  <c r="AU195" i="16"/>
  <c r="AW195" i="16"/>
  <c r="AM196" i="16"/>
  <c r="AO196" i="16"/>
  <c r="AV196" i="16"/>
  <c r="AL197" i="16"/>
  <c r="AN197" i="16"/>
  <c r="AP197" i="16"/>
  <c r="AU197" i="16"/>
  <c r="AW197" i="16"/>
  <c r="AM198" i="16"/>
  <c r="AO198" i="16"/>
  <c r="AV198" i="16"/>
  <c r="AL137" i="16"/>
  <c r="AP137" i="16"/>
  <c r="AU137" i="16"/>
  <c r="AM138" i="16"/>
  <c r="AP138" i="16"/>
  <c r="AU138" i="16"/>
  <c r="AW138" i="16"/>
  <c r="AM139" i="16"/>
  <c r="AO139" i="16"/>
  <c r="AV139" i="16"/>
  <c r="AL140" i="16"/>
  <c r="AN140" i="16"/>
  <c r="AP140" i="16"/>
  <c r="AU140" i="16"/>
  <c r="AW140" i="16"/>
  <c r="AM141" i="16"/>
  <c r="AO141" i="16"/>
  <c r="AV141" i="16"/>
  <c r="AL142" i="16"/>
  <c r="AN142" i="16"/>
  <c r="AP142" i="16"/>
  <c r="AU142" i="16"/>
  <c r="AW142" i="16"/>
  <c r="AM143" i="16"/>
  <c r="AO143" i="16"/>
  <c r="AV143" i="16"/>
  <c r="AL144" i="16"/>
  <c r="AM145" i="16"/>
  <c r="AO145" i="16"/>
  <c r="AV145" i="16"/>
  <c r="AL146" i="16"/>
  <c r="AN146" i="16"/>
  <c r="AP146" i="16"/>
  <c r="AU146" i="16"/>
  <c r="AW146" i="16"/>
  <c r="AM147" i="16"/>
  <c r="AO147" i="16"/>
  <c r="AV147" i="16"/>
  <c r="AL148" i="16"/>
  <c r="AN148" i="16"/>
  <c r="AP148" i="16"/>
  <c r="AU148" i="16"/>
  <c r="AW148" i="16"/>
  <c r="AM149" i="16"/>
  <c r="AO149" i="16"/>
  <c r="AV149" i="16"/>
  <c r="AL150" i="16"/>
  <c r="AN150" i="16"/>
  <c r="AP150" i="16"/>
  <c r="AU150" i="16"/>
  <c r="AW150" i="16"/>
  <c r="AM151" i="16"/>
  <c r="AO151" i="16"/>
  <c r="AV151" i="16"/>
  <c r="AL152" i="16"/>
  <c r="AN152" i="16"/>
  <c r="AP152" i="16"/>
  <c r="AU152" i="16"/>
  <c r="AW152" i="16"/>
  <c r="AM153" i="16"/>
  <c r="AO153" i="16"/>
  <c r="AV153" i="16"/>
  <c r="AL154" i="16"/>
  <c r="AN154" i="16"/>
  <c r="AP154" i="16"/>
  <c r="AU154" i="16"/>
  <c r="AW154" i="16"/>
  <c r="AM155" i="16"/>
  <c r="AO155" i="16"/>
  <c r="AV155" i="16"/>
  <c r="AL156" i="16"/>
  <c r="AM157" i="16"/>
  <c r="AO157" i="16"/>
  <c r="AV157" i="16"/>
  <c r="AL158" i="16"/>
  <c r="AN158" i="16"/>
  <c r="AP158" i="16"/>
  <c r="AU158" i="16"/>
  <c r="AW158" i="16"/>
  <c r="AM159" i="16"/>
  <c r="AO159" i="16"/>
  <c r="AV159" i="16"/>
  <c r="AL160" i="16"/>
  <c r="AN160" i="16"/>
  <c r="AP160" i="16"/>
  <c r="AU160" i="16"/>
  <c r="AW160" i="16"/>
  <c r="AM161" i="16"/>
  <c r="AO161" i="16"/>
  <c r="AV161" i="16"/>
  <c r="AL162" i="16"/>
  <c r="AN162" i="16"/>
  <c r="AP162" i="16"/>
  <c r="AU162" i="16"/>
  <c r="AW162" i="16"/>
  <c r="AM163" i="16"/>
  <c r="AO163" i="16"/>
  <c r="AV163" i="16"/>
  <c r="AL164" i="16"/>
  <c r="AN164" i="16"/>
  <c r="AP164" i="16"/>
  <c r="AU164" i="16"/>
  <c r="AW164" i="16"/>
  <c r="AM165" i="16"/>
  <c r="AO165" i="16"/>
  <c r="AV165" i="16"/>
  <c r="AL166" i="16"/>
  <c r="AN166" i="16"/>
  <c r="AP166" i="16"/>
  <c r="AU166" i="16"/>
  <c r="AW166" i="16"/>
  <c r="AM167" i="16"/>
  <c r="AO167" i="16"/>
  <c r="AV167" i="16"/>
  <c r="AL168" i="16"/>
  <c r="AN168" i="16"/>
  <c r="AP168" i="16"/>
  <c r="AU168" i="16"/>
  <c r="AW168" i="16"/>
  <c r="AM169" i="16"/>
  <c r="AO169" i="16"/>
  <c r="AV169" i="16"/>
  <c r="AL170" i="16"/>
  <c r="AN170" i="16"/>
  <c r="AP170" i="16"/>
  <c r="AU170" i="16"/>
  <c r="AW170" i="16"/>
  <c r="AM171" i="16"/>
  <c r="AO171" i="16"/>
  <c r="AV171" i="16"/>
  <c r="AL172" i="16"/>
  <c r="AN172" i="16"/>
  <c r="AP172" i="16"/>
  <c r="AU172" i="16"/>
  <c r="AW172" i="16"/>
  <c r="AM173" i="16"/>
  <c r="AO173" i="16"/>
  <c r="AV173" i="16"/>
  <c r="AL174" i="16"/>
  <c r="AN174" i="16"/>
  <c r="AP174" i="16"/>
  <c r="AU174" i="16"/>
  <c r="AW174" i="16"/>
  <c r="AL176" i="16"/>
  <c r="AN176" i="16"/>
  <c r="AP176" i="16"/>
  <c r="AU176" i="16"/>
  <c r="AW176" i="16"/>
  <c r="AM177" i="16"/>
  <c r="AO177" i="16"/>
  <c r="AV177" i="16"/>
  <c r="AL178" i="16"/>
  <c r="AN178" i="16"/>
  <c r="AP178" i="16"/>
  <c r="AU178" i="16"/>
  <c r="AW178" i="16"/>
  <c r="AM179" i="16"/>
  <c r="AO179" i="16"/>
  <c r="AV179" i="16"/>
  <c r="AL180" i="16"/>
  <c r="AN180" i="16"/>
  <c r="AP180" i="16"/>
  <c r="AU180" i="16"/>
  <c r="AW180" i="16"/>
  <c r="AM181" i="16"/>
  <c r="AO181" i="16"/>
  <c r="AV181" i="16"/>
  <c r="AL182" i="16"/>
  <c r="AN182" i="16"/>
  <c r="AP182" i="16"/>
  <c r="AU182" i="16"/>
  <c r="AW182" i="16"/>
  <c r="AM183" i="16"/>
  <c r="AO183" i="16"/>
  <c r="AV183" i="16"/>
  <c r="AL184" i="16"/>
  <c r="AN184" i="16"/>
  <c r="AP184" i="16"/>
  <c r="AU184" i="16"/>
  <c r="AW184" i="16"/>
  <c r="AM185" i="16"/>
  <c r="AO185" i="16"/>
  <c r="AV185" i="16"/>
  <c r="AL186" i="16"/>
  <c r="AN186" i="16"/>
  <c r="AP186" i="16"/>
  <c r="AU186" i="16"/>
  <c r="AW186" i="16"/>
  <c r="AM187" i="16"/>
  <c r="AO187" i="16"/>
  <c r="AV187" i="16"/>
  <c r="AL188" i="16"/>
  <c r="AN188" i="16"/>
  <c r="AP188" i="16"/>
  <c r="AU188" i="16"/>
  <c r="AW188" i="16"/>
  <c r="AM189" i="16"/>
  <c r="AO189" i="16"/>
  <c r="AV189" i="16"/>
  <c r="AL190" i="16"/>
  <c r="AN190" i="16"/>
  <c r="AP190" i="16"/>
  <c r="AU190" i="16"/>
  <c r="AW190" i="16"/>
  <c r="AL192" i="16"/>
  <c r="AN192" i="16"/>
  <c r="AP192" i="16"/>
  <c r="AU192" i="16"/>
  <c r="AW192" i="16"/>
  <c r="AM193" i="16"/>
  <c r="AO193" i="16"/>
  <c r="AV193" i="16"/>
  <c r="AL194" i="16"/>
  <c r="AN194" i="16"/>
  <c r="AP194" i="16"/>
  <c r="AU194" i="16"/>
  <c r="AW194" i="16"/>
  <c r="AM195" i="16"/>
  <c r="AO195" i="16"/>
  <c r="AV195" i="16"/>
  <c r="AL196" i="16"/>
  <c r="AN196" i="16"/>
  <c r="AP196" i="16"/>
  <c r="AU196" i="16"/>
  <c r="AW196" i="16"/>
  <c r="AM197" i="16"/>
  <c r="AO197" i="16"/>
  <c r="AV197" i="16"/>
  <c r="AL198" i="16"/>
  <c r="AN198" i="16"/>
  <c r="AP198" i="16"/>
  <c r="AU198" i="16"/>
  <c r="AW198" i="16"/>
  <c r="U87" i="16"/>
  <c r="U86" i="16"/>
  <c r="U89" i="16"/>
  <c r="H10" i="14" l="1"/>
  <c r="H7" i="14"/>
  <c r="K12" i="14"/>
  <c r="J4" i="14"/>
  <c r="J5" i="14"/>
  <c r="G7" i="14"/>
  <c r="G8" i="14"/>
  <c r="H8" i="14"/>
  <c r="G9" i="14"/>
  <c r="H9" i="14"/>
  <c r="G10" i="14"/>
  <c r="J12" i="14"/>
  <c r="L12" i="14"/>
  <c r="F13" i="14"/>
  <c r="I13" i="14"/>
  <c r="J13" i="14"/>
  <c r="L13" i="14"/>
  <c r="N13" i="14"/>
  <c r="F14" i="14"/>
  <c r="G14" i="14"/>
  <c r="H14" i="14"/>
  <c r="I14" i="14"/>
  <c r="J14" i="14"/>
  <c r="K14" i="14"/>
  <c r="L14" i="14"/>
  <c r="N14" i="14"/>
  <c r="E15" i="14"/>
  <c r="F15" i="14"/>
  <c r="G15" i="14"/>
  <c r="H15" i="14"/>
  <c r="I15" i="14"/>
  <c r="J15" i="14"/>
  <c r="K15" i="14"/>
  <c r="L15" i="14"/>
  <c r="M15" i="14"/>
  <c r="N15" i="14"/>
  <c r="C16" i="14"/>
  <c r="E16" i="14"/>
  <c r="F16" i="14"/>
  <c r="G16" i="14"/>
  <c r="H16" i="14"/>
  <c r="I16" i="14"/>
  <c r="J16" i="14"/>
  <c r="K16" i="14"/>
  <c r="C17" i="14"/>
  <c r="E17" i="14"/>
  <c r="F17" i="14"/>
  <c r="G17" i="14"/>
  <c r="H17" i="14"/>
  <c r="I17" i="14"/>
  <c r="J17" i="14"/>
  <c r="K17" i="14"/>
  <c r="C18" i="14"/>
  <c r="E18" i="14"/>
  <c r="F18" i="14"/>
  <c r="G18" i="14"/>
  <c r="H18" i="14"/>
  <c r="I18" i="14"/>
  <c r="J18" i="14"/>
  <c r="K18" i="14"/>
  <c r="C19" i="14"/>
  <c r="E19" i="14"/>
  <c r="F19" i="14"/>
  <c r="G19" i="14"/>
  <c r="H19" i="14"/>
  <c r="I19" i="14"/>
  <c r="J19" i="14"/>
  <c r="K19" i="14"/>
  <c r="C20" i="14"/>
  <c r="E20" i="14"/>
  <c r="F20" i="14"/>
  <c r="G20" i="14"/>
  <c r="H20" i="14"/>
  <c r="I20" i="14"/>
  <c r="J20" i="14"/>
  <c r="K20" i="14"/>
  <c r="C21" i="14"/>
  <c r="E21" i="14"/>
  <c r="F21" i="14"/>
  <c r="G21" i="14"/>
  <c r="H21" i="14"/>
  <c r="I21" i="14"/>
  <c r="J21" i="14"/>
  <c r="K21" i="14"/>
  <c r="O21" i="14"/>
  <c r="P21" i="14"/>
  <c r="Q21" i="14"/>
  <c r="R21" i="14"/>
  <c r="C22" i="14"/>
  <c r="E22" i="14"/>
  <c r="F22" i="14"/>
  <c r="G22" i="14"/>
  <c r="H22" i="14"/>
  <c r="I22" i="14"/>
  <c r="J22" i="14"/>
  <c r="K22" i="14"/>
  <c r="C23" i="14"/>
  <c r="E23" i="14"/>
  <c r="F23" i="14"/>
  <c r="G23" i="14"/>
  <c r="H23" i="14"/>
  <c r="I23" i="14"/>
  <c r="J23" i="14"/>
  <c r="K23" i="14"/>
  <c r="C24" i="14"/>
  <c r="E24" i="14"/>
  <c r="F24" i="14"/>
  <c r="G24" i="14"/>
  <c r="H24" i="14"/>
  <c r="I24" i="14"/>
  <c r="J24" i="14"/>
  <c r="K24" i="14"/>
  <c r="C25" i="14"/>
  <c r="E25" i="14"/>
  <c r="F25" i="14"/>
  <c r="G25" i="14"/>
  <c r="H25" i="14"/>
  <c r="I25" i="14"/>
  <c r="J25" i="14"/>
  <c r="K25" i="14"/>
  <c r="C26" i="14"/>
  <c r="E26" i="14"/>
  <c r="F26" i="14"/>
  <c r="G26" i="14"/>
  <c r="H26" i="14"/>
  <c r="I26" i="14"/>
  <c r="J26" i="14"/>
  <c r="K26" i="14"/>
  <c r="C27" i="14"/>
  <c r="E27" i="14"/>
  <c r="F27" i="14"/>
  <c r="G27" i="14"/>
  <c r="H27" i="14"/>
  <c r="I27" i="14"/>
  <c r="J27" i="14"/>
  <c r="K27" i="14"/>
  <c r="C28" i="14"/>
  <c r="E28" i="14"/>
  <c r="F28" i="14"/>
  <c r="G28" i="14"/>
  <c r="H28" i="14"/>
  <c r="I28" i="14"/>
  <c r="J28" i="14"/>
  <c r="K28" i="14"/>
  <c r="E29" i="14"/>
  <c r="F29" i="14"/>
  <c r="G29" i="14"/>
  <c r="H29" i="14"/>
  <c r="I29" i="14"/>
  <c r="J29" i="14"/>
  <c r="K29" i="14"/>
  <c r="E30" i="14"/>
  <c r="I31" i="14"/>
  <c r="I32" i="14"/>
  <c r="J35" i="14"/>
  <c r="L36" i="14"/>
  <c r="J37" i="14"/>
  <c r="K37" i="14"/>
  <c r="L37" i="14"/>
  <c r="M37" i="14"/>
  <c r="J38" i="14"/>
  <c r="J39" i="14"/>
  <c r="J40" i="14"/>
  <c r="J41" i="14"/>
  <c r="J42" i="14"/>
  <c r="AL42" i="14"/>
  <c r="AG42" i="14" s="1"/>
  <c r="AM42" i="14"/>
  <c r="AF42" i="14" s="1"/>
  <c r="AS42" i="14"/>
  <c r="AT42" i="14"/>
  <c r="J43" i="14"/>
  <c r="AL43" i="14"/>
  <c r="J44" i="14"/>
  <c r="AL44" i="14"/>
  <c r="AG55" i="14" s="1"/>
  <c r="J45" i="14"/>
  <c r="AL45" i="14"/>
  <c r="AG54" i="14" s="1"/>
  <c r="J46" i="14"/>
  <c r="AL46" i="14"/>
  <c r="J47" i="14"/>
  <c r="AL47" i="14"/>
  <c r="J48" i="14"/>
  <c r="AL48" i="14"/>
  <c r="AG51" i="14" s="1"/>
  <c r="J49" i="14"/>
  <c r="AL49" i="14"/>
  <c r="AG50" i="14" s="1"/>
  <c r="J50" i="14"/>
  <c r="AL50" i="14"/>
  <c r="AG49" i="14" s="1"/>
  <c r="F51" i="14"/>
  <c r="J51" i="14"/>
  <c r="AL51" i="14"/>
  <c r="AG48" i="14" s="1"/>
  <c r="AG52" i="14"/>
  <c r="AL52" i="14"/>
  <c r="AG47" i="14" s="1"/>
  <c r="AG53" i="14"/>
  <c r="AL53" i="14"/>
  <c r="AG46" i="14" s="1"/>
  <c r="AL54" i="14"/>
  <c r="AG45" i="14" s="1"/>
  <c r="AL55" i="14"/>
  <c r="AG44" i="14" s="1"/>
  <c r="AG56" i="14"/>
  <c r="AL56" i="14"/>
  <c r="AG43" i="14" s="1"/>
  <c r="AO56" i="14"/>
  <c r="AP56" i="14"/>
  <c r="AQ60" i="14"/>
  <c r="AH61" i="14"/>
  <c r="AI61" i="14" s="1"/>
  <c r="AQ61" i="14"/>
  <c r="AH62" i="14"/>
  <c r="AI62" i="14" s="1"/>
  <c r="AQ62" i="14"/>
  <c r="AH63" i="14"/>
  <c r="AI63" i="14" s="1"/>
  <c r="AQ63" i="14"/>
  <c r="AH64" i="14"/>
  <c r="AI64" i="14" s="1"/>
  <c r="AQ64" i="14"/>
  <c r="Y65" i="14"/>
  <c r="AH65" i="14"/>
  <c r="AI65" i="14" s="1"/>
  <c r="AQ65" i="14"/>
  <c r="T66" i="14"/>
  <c r="U66" i="14"/>
  <c r="Y66" i="14"/>
  <c r="AH66" i="14"/>
  <c r="AI66" i="14" s="1"/>
  <c r="AQ66" i="14"/>
  <c r="T67" i="14"/>
  <c r="U67" i="14"/>
  <c r="Y67" i="14"/>
  <c r="AH67" i="14"/>
  <c r="AI67" i="14" s="1"/>
  <c r="T68" i="14"/>
  <c r="U68" i="14"/>
  <c r="Y68" i="14"/>
  <c r="AH68" i="14"/>
  <c r="AI68" i="14" s="1"/>
  <c r="AQ68" i="14"/>
  <c r="T69" i="14"/>
  <c r="T65" i="14" s="1"/>
  <c r="U69" i="14"/>
  <c r="U65" i="14" s="1"/>
  <c r="Y69" i="14"/>
  <c r="AH69" i="14"/>
  <c r="AI69" i="14" s="1"/>
  <c r="AQ69" i="14"/>
  <c r="I70" i="14"/>
  <c r="Y70" i="14"/>
  <c r="AH70" i="14"/>
  <c r="AI70" i="14" s="1"/>
  <c r="AQ70" i="14"/>
  <c r="Y71" i="14"/>
  <c r="AH71" i="14"/>
  <c r="AH46" i="14" s="1"/>
  <c r="AQ71" i="14"/>
  <c r="Y72" i="14"/>
  <c r="AH72" i="14"/>
  <c r="AH45" i="14" s="1"/>
  <c r="AQ72" i="14"/>
  <c r="T73" i="14"/>
  <c r="U73" i="14"/>
  <c r="Y73" i="14"/>
  <c r="AH73" i="14"/>
  <c r="AI73" i="14" s="1"/>
  <c r="AQ73" i="14"/>
  <c r="T74" i="14"/>
  <c r="T80" i="14" s="1"/>
  <c r="T86" i="14" s="1"/>
  <c r="T89" i="14" s="1"/>
  <c r="Y74" i="14"/>
  <c r="Z74" i="14"/>
  <c r="AH74" i="14"/>
  <c r="AI74" i="14" s="1"/>
  <c r="AQ74" i="14"/>
  <c r="Y75" i="14"/>
  <c r="Z75" i="14"/>
  <c r="AQ75" i="14"/>
  <c r="T76" i="14"/>
  <c r="U76" i="14"/>
  <c r="Y76" i="14"/>
  <c r="Z76" i="14"/>
  <c r="AQ76" i="14"/>
  <c r="T77" i="14"/>
  <c r="T75" i="14" s="1"/>
  <c r="Y77" i="14"/>
  <c r="AQ77" i="14"/>
  <c r="AQ78" i="14"/>
  <c r="T79" i="14"/>
  <c r="U79" i="14"/>
  <c r="AQ79" i="14"/>
  <c r="AQ80" i="14"/>
  <c r="AQ81" i="14"/>
  <c r="AQ82" i="14"/>
  <c r="AA83" i="14"/>
  <c r="AA84" i="14" s="1"/>
  <c r="AA85" i="14" s="1"/>
  <c r="AA86" i="14" s="1"/>
  <c r="AA87" i="14" s="1"/>
  <c r="AQ83" i="14"/>
  <c r="T84" i="14"/>
  <c r="U84" i="14"/>
  <c r="AQ84" i="14"/>
  <c r="AQ85" i="14"/>
  <c r="AQ86" i="14"/>
  <c r="AQ87" i="14"/>
  <c r="AQ88" i="14"/>
  <c r="AQ89" i="14"/>
  <c r="AQ90" i="14"/>
  <c r="AQ91" i="14"/>
  <c r="AQ92" i="14"/>
  <c r="AQ93" i="14"/>
  <c r="AQ94" i="14"/>
  <c r="AQ95" i="14"/>
  <c r="AQ96" i="14"/>
  <c r="AQ97" i="14"/>
  <c r="AQ98" i="14"/>
  <c r="AQ99" i="14"/>
  <c r="AQ100" i="14"/>
  <c r="AQ101" i="14"/>
  <c r="AQ102" i="14"/>
  <c r="AQ103" i="14"/>
  <c r="I104" i="14"/>
  <c r="AQ104" i="14"/>
  <c r="I105" i="14"/>
  <c r="AQ105" i="14"/>
  <c r="I106" i="14"/>
  <c r="AQ106" i="14"/>
  <c r="I107" i="14"/>
  <c r="AQ107" i="14"/>
  <c r="I108" i="14"/>
  <c r="AQ108" i="14"/>
  <c r="AQ109" i="14"/>
  <c r="AQ110" i="14"/>
  <c r="AQ111" i="14"/>
  <c r="AQ112" i="14"/>
  <c r="AQ113" i="14"/>
  <c r="AQ114" i="14"/>
  <c r="AQ115" i="14"/>
  <c r="AQ116" i="14"/>
  <c r="AQ117" i="14"/>
  <c r="AQ118" i="14"/>
  <c r="AQ119" i="14"/>
  <c r="AQ120" i="14"/>
  <c r="AQ121" i="14"/>
  <c r="AQ122" i="14"/>
  <c r="AQ123" i="14"/>
  <c r="AQ124" i="14"/>
  <c r="AQ125" i="14"/>
  <c r="AQ126" i="14"/>
  <c r="AQ127" i="14"/>
  <c r="AQ128" i="14"/>
  <c r="AQ129" i="14"/>
  <c r="AQ130" i="14"/>
  <c r="H131" i="14"/>
  <c r="AQ131" i="14"/>
  <c r="H132" i="14"/>
  <c r="AQ132" i="14"/>
  <c r="AQ133" i="14"/>
  <c r="AQ134" i="14"/>
  <c r="AQ135" i="14"/>
  <c r="AQ136" i="14"/>
  <c r="AQ137" i="14"/>
  <c r="AQ138" i="14"/>
  <c r="AQ139" i="14"/>
  <c r="AQ140" i="14"/>
  <c r="AQ141" i="14"/>
  <c r="AQ142" i="14"/>
  <c r="AQ143" i="14"/>
  <c r="AQ144" i="14"/>
  <c r="AQ145" i="14"/>
  <c r="AQ146" i="14"/>
  <c r="AQ147" i="14"/>
  <c r="AQ148" i="14"/>
  <c r="AQ149" i="14"/>
  <c r="AQ150" i="14"/>
  <c r="AQ151" i="14"/>
  <c r="AQ152" i="14"/>
  <c r="AQ153" i="14"/>
  <c r="AQ154" i="14"/>
  <c r="AQ155" i="14"/>
  <c r="AQ156" i="14"/>
  <c r="AQ157" i="14"/>
  <c r="AQ158" i="14"/>
  <c r="AQ159" i="14"/>
  <c r="AQ160" i="14"/>
  <c r="AQ161" i="14"/>
  <c r="AQ162" i="14"/>
  <c r="AQ163" i="14"/>
  <c r="AQ164" i="14"/>
  <c r="AQ165" i="14"/>
  <c r="AQ166" i="14"/>
  <c r="AQ167" i="14"/>
  <c r="AQ168" i="14"/>
  <c r="AQ169" i="14"/>
  <c r="AQ170" i="14"/>
  <c r="AQ171" i="14"/>
  <c r="AQ172" i="14"/>
  <c r="AQ173" i="14"/>
  <c r="AQ174" i="14"/>
  <c r="AQ175" i="14"/>
  <c r="AQ176" i="14"/>
  <c r="AQ177" i="14"/>
  <c r="AQ178" i="14"/>
  <c r="AQ179" i="14"/>
  <c r="AQ180" i="14"/>
  <c r="AQ181" i="14"/>
  <c r="AQ182" i="14"/>
  <c r="AQ183" i="14"/>
  <c r="AQ184" i="14"/>
  <c r="AQ185" i="14"/>
  <c r="AQ186" i="14"/>
  <c r="AQ187" i="14"/>
  <c r="AQ188" i="14"/>
  <c r="AQ189" i="14"/>
  <c r="AQ190" i="14"/>
  <c r="AQ191" i="14"/>
  <c r="AQ192" i="14"/>
  <c r="AQ193" i="14"/>
  <c r="AQ194" i="14"/>
  <c r="AQ195" i="14"/>
  <c r="AQ196" i="14"/>
  <c r="AQ197" i="14"/>
  <c r="AQ198" i="14"/>
  <c r="O8" i="14"/>
  <c r="P8" i="14"/>
  <c r="Q8" i="14"/>
  <c r="R8" i="14"/>
  <c r="T87" i="14" l="1"/>
  <c r="T88" i="14" s="1"/>
  <c r="T78" i="14"/>
  <c r="T83" i="14" s="1"/>
  <c r="T81" i="14"/>
  <c r="T82" i="14" s="1"/>
  <c r="U75" i="14"/>
  <c r="U77" i="14" s="1"/>
  <c r="U78" i="14" s="1"/>
  <c r="U83" i="14" s="1"/>
  <c r="U74" i="14"/>
  <c r="U80" i="14" s="1"/>
  <c r="U82" i="14" s="1"/>
  <c r="AI72" i="14"/>
  <c r="AI71" i="14"/>
  <c r="AH43" i="14"/>
  <c r="AK56" i="14"/>
  <c r="AH44" i="14"/>
  <c r="AK55" i="14"/>
  <c r="AH47" i="14"/>
  <c r="AK52" i="14"/>
  <c r="AH49" i="14"/>
  <c r="AK50" i="14"/>
  <c r="AK49" i="14"/>
  <c r="AH50" i="14"/>
  <c r="AK46" i="14"/>
  <c r="AH53" i="14"/>
  <c r="AK44" i="14"/>
  <c r="AH55" i="14"/>
  <c r="AK54" i="14"/>
  <c r="AK53" i="14"/>
  <c r="AK51" i="14"/>
  <c r="AH48" i="14"/>
  <c r="AK48" i="14"/>
  <c r="AH51" i="14"/>
  <c r="AH52" i="14"/>
  <c r="AK47" i="14"/>
  <c r="AK45" i="14"/>
  <c r="AK43" i="14"/>
  <c r="AH56" i="14"/>
  <c r="AH54" i="14"/>
  <c r="U88" i="14" l="1"/>
  <c r="U81" i="14"/>
  <c r="U87" i="14"/>
  <c r="AL60" i="14"/>
  <c r="AN60" i="14"/>
  <c r="AP60" i="14"/>
  <c r="AL61" i="14"/>
  <c r="AN61" i="14"/>
  <c r="AP61" i="14"/>
  <c r="AU61" i="14"/>
  <c r="AW61" i="14"/>
  <c r="AM62" i="14"/>
  <c r="AO62" i="14"/>
  <c r="AV62" i="14"/>
  <c r="AL63" i="14"/>
  <c r="AN63" i="14"/>
  <c r="AP63" i="14"/>
  <c r="AU63" i="14"/>
  <c r="AW63" i="14"/>
  <c r="AM64" i="14"/>
  <c r="AO64" i="14"/>
  <c r="AV64" i="14"/>
  <c r="AL65" i="14"/>
  <c r="AN65" i="14"/>
  <c r="AP65" i="14"/>
  <c r="AU65" i="14"/>
  <c r="AW65" i="14"/>
  <c r="AL66" i="14"/>
  <c r="AN66" i="14"/>
  <c r="AP66" i="14"/>
  <c r="AU66" i="14"/>
  <c r="AW66" i="14"/>
  <c r="AM68" i="14"/>
  <c r="AO68" i="14"/>
  <c r="AV68" i="14"/>
  <c r="AL69" i="14"/>
  <c r="AN69" i="14"/>
  <c r="AP69" i="14"/>
  <c r="AU69" i="14"/>
  <c r="AW69" i="14"/>
  <c r="AM71" i="14"/>
  <c r="AO71" i="14"/>
  <c r="AV71" i="14"/>
  <c r="AO60" i="14"/>
  <c r="AM61" i="14"/>
  <c r="AO61" i="14"/>
  <c r="AV61" i="14"/>
  <c r="AL62" i="14"/>
  <c r="AN62" i="14"/>
  <c r="AP62" i="14"/>
  <c r="AU62" i="14"/>
  <c r="AW62" i="14"/>
  <c r="AM63" i="14"/>
  <c r="AO63" i="14"/>
  <c r="AV63" i="14"/>
  <c r="AL64" i="14"/>
  <c r="AN64" i="14"/>
  <c r="AP64" i="14"/>
  <c r="AU64" i="14"/>
  <c r="AW64" i="14"/>
  <c r="AM65" i="14"/>
  <c r="AO65" i="14"/>
  <c r="AV65" i="14"/>
  <c r="AM66" i="14"/>
  <c r="AO66" i="14"/>
  <c r="AV66" i="14"/>
  <c r="AL67" i="14"/>
  <c r="AL68" i="14"/>
  <c r="AN68" i="14"/>
  <c r="AP68" i="14"/>
  <c r="AU68" i="14"/>
  <c r="AW68" i="14"/>
  <c r="AM69" i="14"/>
  <c r="AO69" i="14"/>
  <c r="AV69" i="14"/>
  <c r="AL70" i="14"/>
  <c r="AL71" i="14"/>
  <c r="AN71" i="14"/>
  <c r="AP71" i="14"/>
  <c r="AU71" i="14"/>
  <c r="AW71" i="14"/>
  <c r="AL72" i="14"/>
  <c r="AN72" i="14"/>
  <c r="AP72" i="14"/>
  <c r="AU72" i="14"/>
  <c r="AO72" i="14"/>
  <c r="AV72" i="14"/>
  <c r="AM74" i="14"/>
  <c r="AO74" i="14"/>
  <c r="AV74" i="14"/>
  <c r="AM75" i="14"/>
  <c r="AO75" i="14"/>
  <c r="AV75" i="14"/>
  <c r="AM76" i="14"/>
  <c r="AO76" i="14"/>
  <c r="AV76" i="14"/>
  <c r="AL77" i="14"/>
  <c r="AN77" i="14"/>
  <c r="AP77" i="14"/>
  <c r="AU77" i="14"/>
  <c r="AW77" i="14"/>
  <c r="AL79" i="14"/>
  <c r="AN79" i="14"/>
  <c r="AP79" i="14"/>
  <c r="AU79" i="14"/>
  <c r="AW79" i="14"/>
  <c r="AM80" i="14"/>
  <c r="AO80" i="14"/>
  <c r="AV80" i="14"/>
  <c r="AL81" i="14"/>
  <c r="AN81" i="14"/>
  <c r="AP81" i="14"/>
  <c r="AU81" i="14"/>
  <c r="AW81" i="14"/>
  <c r="AM82" i="14"/>
  <c r="AO82" i="14"/>
  <c r="AV82" i="14"/>
  <c r="AM83" i="14"/>
  <c r="AO83" i="14"/>
  <c r="AV83" i="14"/>
  <c r="AL85" i="14"/>
  <c r="AN85" i="14"/>
  <c r="AP85" i="14"/>
  <c r="AU85" i="14"/>
  <c r="AW85" i="14"/>
  <c r="AM86" i="14"/>
  <c r="AO86" i="14"/>
  <c r="AV86" i="14"/>
  <c r="AM87" i="14"/>
  <c r="AO87" i="14"/>
  <c r="AV87" i="14"/>
  <c r="AM88" i="14"/>
  <c r="AO88" i="14"/>
  <c r="AV88" i="14"/>
  <c r="AM89" i="14"/>
  <c r="AO89" i="14"/>
  <c r="AV89" i="14"/>
  <c r="AM90" i="14"/>
  <c r="AO90" i="14"/>
  <c r="AV90" i="14"/>
  <c r="AM91" i="14"/>
  <c r="AO91" i="14"/>
  <c r="AV91" i="14"/>
  <c r="AL92" i="14"/>
  <c r="AN92" i="14"/>
  <c r="AP92" i="14"/>
  <c r="AU92" i="14"/>
  <c r="AW92" i="14"/>
  <c r="AM94" i="14"/>
  <c r="AO94" i="14"/>
  <c r="AV94" i="14"/>
  <c r="AM95" i="14"/>
  <c r="AO95" i="14"/>
  <c r="AV95" i="14"/>
  <c r="AL96" i="14"/>
  <c r="AN96" i="14"/>
  <c r="AP96" i="14"/>
  <c r="AU96" i="14"/>
  <c r="AW96" i="14"/>
  <c r="AL97" i="14"/>
  <c r="AN97" i="14"/>
  <c r="AP97" i="14"/>
  <c r="AU97" i="14"/>
  <c r="AW97" i="14"/>
  <c r="AL98" i="14"/>
  <c r="AN98" i="14"/>
  <c r="AP98" i="14"/>
  <c r="AU98" i="14"/>
  <c r="AW98" i="14"/>
  <c r="AM99" i="14"/>
  <c r="AO99" i="14"/>
  <c r="AV99" i="14"/>
  <c r="AM100" i="14"/>
  <c r="AO100" i="14"/>
  <c r="AV100" i="14"/>
  <c r="AM101" i="14"/>
  <c r="AO101" i="14"/>
  <c r="AV101" i="14"/>
  <c r="AM102" i="14"/>
  <c r="AO102" i="14"/>
  <c r="AV102" i="14"/>
  <c r="AL103" i="14"/>
  <c r="AN103" i="14"/>
  <c r="AP103" i="14"/>
  <c r="AU103" i="14"/>
  <c r="AW103" i="14"/>
  <c r="AM104" i="14"/>
  <c r="AO104" i="14"/>
  <c r="AV104" i="14"/>
  <c r="AL105" i="14"/>
  <c r="AM106" i="14"/>
  <c r="AO106" i="14"/>
  <c r="AV106" i="14"/>
  <c r="AL107" i="14"/>
  <c r="AN107" i="14"/>
  <c r="AP107" i="14"/>
  <c r="AU107" i="14"/>
  <c r="AW107" i="14"/>
  <c r="AM108" i="14"/>
  <c r="AO108" i="14"/>
  <c r="AV108" i="14"/>
  <c r="AM109" i="14"/>
  <c r="AO109" i="14"/>
  <c r="AV109" i="14"/>
  <c r="AL110" i="14"/>
  <c r="AN110" i="14"/>
  <c r="AP110" i="14"/>
  <c r="AU110" i="14"/>
  <c r="AW110" i="14"/>
  <c r="AM111" i="14"/>
  <c r="AO111" i="14"/>
  <c r="AV111" i="14"/>
  <c r="AL112" i="14"/>
  <c r="AN112" i="14"/>
  <c r="AM72" i="14"/>
  <c r="AW72" i="14"/>
  <c r="AL73" i="14"/>
  <c r="AL74" i="14"/>
  <c r="AN74" i="14"/>
  <c r="AP74" i="14"/>
  <c r="AU74" i="14"/>
  <c r="AW74" i="14"/>
  <c r="AL75" i="14"/>
  <c r="AN75" i="14"/>
  <c r="AP75" i="14"/>
  <c r="AU75" i="14"/>
  <c r="AW75" i="14"/>
  <c r="AL76" i="14"/>
  <c r="AN76" i="14"/>
  <c r="AP76" i="14"/>
  <c r="AU76" i="14"/>
  <c r="AW76" i="14"/>
  <c r="AM77" i="14"/>
  <c r="AO77" i="14"/>
  <c r="AV77" i="14"/>
  <c r="AL78" i="14"/>
  <c r="AM79" i="14"/>
  <c r="AO79" i="14"/>
  <c r="AV79" i="14"/>
  <c r="AL80" i="14"/>
  <c r="AN80" i="14"/>
  <c r="AP80" i="14"/>
  <c r="AU80" i="14"/>
  <c r="AW80" i="14"/>
  <c r="AM81" i="14"/>
  <c r="AO81" i="14"/>
  <c r="AV81" i="14"/>
  <c r="AL82" i="14"/>
  <c r="AN82" i="14"/>
  <c r="AP82" i="14"/>
  <c r="AU82" i="14"/>
  <c r="AW82" i="14"/>
  <c r="AL83" i="14"/>
  <c r="AN83" i="14"/>
  <c r="AP83" i="14"/>
  <c r="AU83" i="14"/>
  <c r="AW83" i="14"/>
  <c r="AL84" i="14"/>
  <c r="AM85" i="14"/>
  <c r="AO85" i="14"/>
  <c r="AV85" i="14"/>
  <c r="AL86" i="14"/>
  <c r="AN86" i="14"/>
  <c r="AP86" i="14"/>
  <c r="AU86" i="14"/>
  <c r="AW86" i="14"/>
  <c r="AL87" i="14"/>
  <c r="AN87" i="14"/>
  <c r="AP87" i="14"/>
  <c r="AU87" i="14"/>
  <c r="AW87" i="14"/>
  <c r="AL88" i="14"/>
  <c r="AN88" i="14"/>
  <c r="AP88" i="14"/>
  <c r="AU88" i="14"/>
  <c r="AW88" i="14"/>
  <c r="AL89" i="14"/>
  <c r="AN89" i="14"/>
  <c r="AP89" i="14"/>
  <c r="AU89" i="14"/>
  <c r="AW89" i="14"/>
  <c r="AL90" i="14"/>
  <c r="AN90" i="14"/>
  <c r="AP90" i="14"/>
  <c r="AU90" i="14"/>
  <c r="AW90" i="14"/>
  <c r="AL91" i="14"/>
  <c r="AN91" i="14"/>
  <c r="AP91" i="14"/>
  <c r="AU91" i="14"/>
  <c r="AW91" i="14"/>
  <c r="AM92" i="14"/>
  <c r="AO92" i="14"/>
  <c r="AV92" i="14"/>
  <c r="AL93" i="14"/>
  <c r="AL94" i="14"/>
  <c r="AN94" i="14"/>
  <c r="AP94" i="14"/>
  <c r="AU94" i="14"/>
  <c r="AW94" i="14"/>
  <c r="AL95" i="14"/>
  <c r="AN95" i="14"/>
  <c r="AP95" i="14"/>
  <c r="AU95" i="14"/>
  <c r="AW95" i="14"/>
  <c r="AM96" i="14"/>
  <c r="AO96" i="14"/>
  <c r="AV96" i="14"/>
  <c r="AM97" i="14"/>
  <c r="AO97" i="14"/>
  <c r="AV97" i="14"/>
  <c r="AM98" i="14"/>
  <c r="AO98" i="14"/>
  <c r="AV98" i="14"/>
  <c r="AL99" i="14"/>
  <c r="AN99" i="14"/>
  <c r="AP99" i="14"/>
  <c r="AU99" i="14"/>
  <c r="AW99" i="14"/>
  <c r="AL100" i="14"/>
  <c r="AN100" i="14"/>
  <c r="AP100" i="14"/>
  <c r="AU100" i="14"/>
  <c r="AW100" i="14"/>
  <c r="AL101" i="14"/>
  <c r="AN101" i="14"/>
  <c r="AP101" i="14"/>
  <c r="AU101" i="14"/>
  <c r="AW101" i="14"/>
  <c r="AL102" i="14"/>
  <c r="AN102" i="14"/>
  <c r="AP102" i="14"/>
  <c r="AU102" i="14"/>
  <c r="AW102" i="14"/>
  <c r="AM103" i="14"/>
  <c r="AO103" i="14"/>
  <c r="AV103" i="14"/>
  <c r="AL104" i="14"/>
  <c r="AN104" i="14"/>
  <c r="AP104" i="14"/>
  <c r="AU104" i="14"/>
  <c r="AW104" i="14"/>
  <c r="AL106" i="14"/>
  <c r="AN106" i="14"/>
  <c r="AP106" i="14"/>
  <c r="AU106" i="14"/>
  <c r="AW106" i="14"/>
  <c r="AM107" i="14"/>
  <c r="AO107" i="14"/>
  <c r="AV107" i="14"/>
  <c r="AL108" i="14"/>
  <c r="AN108" i="14"/>
  <c r="AW108" i="14"/>
  <c r="AN109" i="14"/>
  <c r="AW109" i="14"/>
  <c r="AO110" i="14"/>
  <c r="AV110" i="14"/>
  <c r="AN111" i="14"/>
  <c r="AW111" i="14"/>
  <c r="AO112" i="14"/>
  <c r="AV112" i="14"/>
  <c r="AL113" i="14"/>
  <c r="AN113" i="14"/>
  <c r="AP113" i="14"/>
  <c r="AU113" i="14"/>
  <c r="AW113" i="14"/>
  <c r="AM114" i="14"/>
  <c r="AO114" i="14"/>
  <c r="AV114" i="14"/>
  <c r="AL115" i="14"/>
  <c r="AN115" i="14"/>
  <c r="AP115" i="14"/>
  <c r="AU115" i="14"/>
  <c r="AW115" i="14"/>
  <c r="AM116" i="14"/>
  <c r="AO116" i="14"/>
  <c r="AV116" i="14"/>
  <c r="AL117" i="14"/>
  <c r="AN117" i="14"/>
  <c r="AP117" i="14"/>
  <c r="AU117" i="14"/>
  <c r="AW117" i="14"/>
  <c r="AL118" i="14"/>
  <c r="AN118" i="14"/>
  <c r="AP118" i="14"/>
  <c r="AU118" i="14"/>
  <c r="AW118" i="14"/>
  <c r="AL119" i="14"/>
  <c r="AN119" i="14"/>
  <c r="AP119" i="14"/>
  <c r="AU119" i="14"/>
  <c r="AW119" i="14"/>
  <c r="AM120" i="14"/>
  <c r="AO120" i="14"/>
  <c r="AV120" i="14"/>
  <c r="AL121" i="14"/>
  <c r="AN121" i="14"/>
  <c r="AP121" i="14"/>
  <c r="AU121" i="14"/>
  <c r="AW121" i="14"/>
  <c r="AL123" i="14"/>
  <c r="AN123" i="14"/>
  <c r="AP123" i="14"/>
  <c r="AU123" i="14"/>
  <c r="AW123" i="14"/>
  <c r="AM124" i="14"/>
  <c r="AO124" i="14"/>
  <c r="AV124" i="14"/>
  <c r="AL125" i="14"/>
  <c r="AN125" i="14"/>
  <c r="AP125" i="14"/>
  <c r="AU125" i="14"/>
  <c r="AW125" i="14"/>
  <c r="AM126" i="14"/>
  <c r="AO126" i="14"/>
  <c r="AV126" i="14"/>
  <c r="AM127" i="14"/>
  <c r="AO127" i="14"/>
  <c r="AV127" i="14"/>
  <c r="AM128" i="14"/>
  <c r="AO128" i="14"/>
  <c r="AV128" i="14"/>
  <c r="AL129" i="14"/>
  <c r="AN129" i="14"/>
  <c r="AP129" i="14"/>
  <c r="AU129" i="14"/>
  <c r="AW129" i="14"/>
  <c r="AL131" i="14"/>
  <c r="AN131" i="14"/>
  <c r="AP131" i="14"/>
  <c r="AU131" i="14"/>
  <c r="AW131" i="14"/>
  <c r="AM132" i="14"/>
  <c r="AO132" i="14"/>
  <c r="AV132" i="14"/>
  <c r="AM133" i="14"/>
  <c r="AO133" i="14"/>
  <c r="AV133" i="14"/>
  <c r="AL134" i="14"/>
  <c r="AN134" i="14"/>
  <c r="AP134" i="14"/>
  <c r="AU134" i="14"/>
  <c r="AW134" i="14"/>
  <c r="AM135" i="14"/>
  <c r="AO135" i="14"/>
  <c r="AV135" i="14"/>
  <c r="AL136" i="14"/>
  <c r="AN136" i="14"/>
  <c r="AP136" i="14"/>
  <c r="AU136" i="14"/>
  <c r="AW136" i="14"/>
  <c r="AM137" i="14"/>
  <c r="AO137" i="14"/>
  <c r="AV137" i="14"/>
  <c r="AL138" i="14"/>
  <c r="AN138" i="14"/>
  <c r="AP138" i="14"/>
  <c r="AU138" i="14"/>
  <c r="AW138" i="14"/>
  <c r="AM139" i="14"/>
  <c r="AO139" i="14"/>
  <c r="AV139" i="14"/>
  <c r="AL140" i="14"/>
  <c r="AN140" i="14"/>
  <c r="AP140" i="14"/>
  <c r="AU140" i="14"/>
  <c r="AW140" i="14"/>
  <c r="AM141" i="14"/>
  <c r="AO141" i="14"/>
  <c r="AV141" i="14"/>
  <c r="AL142" i="14"/>
  <c r="AN142" i="14"/>
  <c r="AP142" i="14"/>
  <c r="AU142" i="14"/>
  <c r="AW142" i="14"/>
  <c r="AM143" i="14"/>
  <c r="AO143" i="14"/>
  <c r="AV143" i="14"/>
  <c r="AL144" i="14"/>
  <c r="AM145" i="14"/>
  <c r="AO145" i="14"/>
  <c r="AV145" i="14"/>
  <c r="AL146" i="14"/>
  <c r="AN146" i="14"/>
  <c r="AP146" i="14"/>
  <c r="AU146" i="14"/>
  <c r="AW146" i="14"/>
  <c r="AM147" i="14"/>
  <c r="AO147" i="14"/>
  <c r="AV147" i="14"/>
  <c r="AL148" i="14"/>
  <c r="AN148" i="14"/>
  <c r="AP148" i="14"/>
  <c r="AU148" i="14"/>
  <c r="AW148" i="14"/>
  <c r="AM149" i="14"/>
  <c r="AO149" i="14"/>
  <c r="AV149" i="14"/>
  <c r="AL150" i="14"/>
  <c r="AN150" i="14"/>
  <c r="AP150" i="14"/>
  <c r="AU150" i="14"/>
  <c r="AW150" i="14"/>
  <c r="AM151" i="14"/>
  <c r="AO151" i="14"/>
  <c r="AV151" i="14"/>
  <c r="AL152" i="14"/>
  <c r="AN152" i="14"/>
  <c r="AP152" i="14"/>
  <c r="AU152" i="14"/>
  <c r="AP108" i="14"/>
  <c r="AU108" i="14"/>
  <c r="AL109" i="14"/>
  <c r="AP109" i="14"/>
  <c r="AU109" i="14"/>
  <c r="AM110" i="14"/>
  <c r="AL111" i="14"/>
  <c r="AP111" i="14"/>
  <c r="AU111" i="14"/>
  <c r="AM112" i="14"/>
  <c r="AP112" i="14"/>
  <c r="AU112" i="14"/>
  <c r="AW112" i="14"/>
  <c r="AM113" i="14"/>
  <c r="AO113" i="14"/>
  <c r="AV113" i="14"/>
  <c r="AL114" i="14"/>
  <c r="AN114" i="14"/>
  <c r="AP114" i="14"/>
  <c r="AU114" i="14"/>
  <c r="AW114" i="14"/>
  <c r="AM115" i="14"/>
  <c r="AO115" i="14"/>
  <c r="AV115" i="14"/>
  <c r="AL116" i="14"/>
  <c r="AN116" i="14"/>
  <c r="AP116" i="14"/>
  <c r="AU116" i="14"/>
  <c r="AW116" i="14"/>
  <c r="AM117" i="14"/>
  <c r="AO117" i="14"/>
  <c r="AV117" i="14"/>
  <c r="AM118" i="14"/>
  <c r="AO118" i="14"/>
  <c r="AV118" i="14"/>
  <c r="AM119" i="14"/>
  <c r="AO119" i="14"/>
  <c r="AV119" i="14"/>
  <c r="AL120" i="14"/>
  <c r="AN120" i="14"/>
  <c r="AP120" i="14"/>
  <c r="AU120" i="14"/>
  <c r="AW120" i="14"/>
  <c r="AM121" i="14"/>
  <c r="AO121" i="14"/>
  <c r="AV121" i="14"/>
  <c r="AL122" i="14"/>
  <c r="AM123" i="14"/>
  <c r="AO123" i="14"/>
  <c r="AV123" i="14"/>
  <c r="AL124" i="14"/>
  <c r="AN124" i="14"/>
  <c r="AP124" i="14"/>
  <c r="AU124" i="14"/>
  <c r="AW124" i="14"/>
  <c r="AM125" i="14"/>
  <c r="AO125" i="14"/>
  <c r="AV125" i="14"/>
  <c r="AL126" i="14"/>
  <c r="AN126" i="14"/>
  <c r="AP126" i="14"/>
  <c r="AU126" i="14"/>
  <c r="AW126" i="14"/>
  <c r="AL127" i="14"/>
  <c r="AN127" i="14"/>
  <c r="AP127" i="14"/>
  <c r="AU127" i="14"/>
  <c r="AW127" i="14"/>
  <c r="AL128" i="14"/>
  <c r="AN128" i="14"/>
  <c r="AP128" i="14"/>
  <c r="AU128" i="14"/>
  <c r="AW128" i="14"/>
  <c r="AM129" i="14"/>
  <c r="AO129" i="14"/>
  <c r="AV129" i="14"/>
  <c r="AL130" i="14"/>
  <c r="AM131" i="14"/>
  <c r="AO131" i="14"/>
  <c r="AV131" i="14"/>
  <c r="AL132" i="14"/>
  <c r="AN132" i="14"/>
  <c r="AP132" i="14"/>
  <c r="AU132" i="14"/>
  <c r="AW132" i="14"/>
  <c r="AL133" i="14"/>
  <c r="AN133" i="14"/>
  <c r="AP133" i="14"/>
  <c r="AU133" i="14"/>
  <c r="AW133" i="14"/>
  <c r="AM134" i="14"/>
  <c r="AO134" i="14"/>
  <c r="AV134" i="14"/>
  <c r="AL135" i="14"/>
  <c r="AN135" i="14"/>
  <c r="AP135" i="14"/>
  <c r="AU135" i="14"/>
  <c r="AW135" i="14"/>
  <c r="AM136" i="14"/>
  <c r="AO136" i="14"/>
  <c r="AV136" i="14"/>
  <c r="AL137" i="14"/>
  <c r="AN137" i="14"/>
  <c r="AP137" i="14"/>
  <c r="AU137" i="14"/>
  <c r="AW137" i="14"/>
  <c r="AM138" i="14"/>
  <c r="AO138" i="14"/>
  <c r="AV138" i="14"/>
  <c r="AL139" i="14"/>
  <c r="AN139" i="14"/>
  <c r="AP139" i="14"/>
  <c r="AU139" i="14"/>
  <c r="AW139" i="14"/>
  <c r="AM140" i="14"/>
  <c r="AO140" i="14"/>
  <c r="AV140" i="14"/>
  <c r="AL141" i="14"/>
  <c r="AN141" i="14"/>
  <c r="AP141" i="14"/>
  <c r="AU141" i="14"/>
  <c r="AW141" i="14"/>
  <c r="AM142" i="14"/>
  <c r="AO142" i="14"/>
  <c r="AV142" i="14"/>
  <c r="AL143" i="14"/>
  <c r="AN143" i="14"/>
  <c r="AP143" i="14"/>
  <c r="AU143" i="14"/>
  <c r="AW143" i="14"/>
  <c r="AL145" i="14"/>
  <c r="AN145" i="14"/>
  <c r="AP145" i="14"/>
  <c r="AU145" i="14"/>
  <c r="AW145" i="14"/>
  <c r="AM146" i="14"/>
  <c r="AO146" i="14"/>
  <c r="AV146" i="14"/>
  <c r="AL147" i="14"/>
  <c r="AN147" i="14"/>
  <c r="AP147" i="14"/>
  <c r="AU147" i="14"/>
  <c r="AW147" i="14"/>
  <c r="AM148" i="14"/>
  <c r="AO148" i="14"/>
  <c r="AV148" i="14"/>
  <c r="AL149" i="14"/>
  <c r="AN149" i="14"/>
  <c r="AP149" i="14"/>
  <c r="AU149" i="14"/>
  <c r="AW149" i="14"/>
  <c r="AM150" i="14"/>
  <c r="AO150" i="14"/>
  <c r="AV150" i="14"/>
  <c r="AL151" i="14"/>
  <c r="AN151" i="14"/>
  <c r="AP151" i="14"/>
  <c r="AU151" i="14"/>
  <c r="AW151" i="14"/>
  <c r="AM152" i="14"/>
  <c r="AO152" i="14"/>
  <c r="AV152" i="14"/>
  <c r="AL153" i="14"/>
  <c r="AN153" i="14"/>
  <c r="AP153" i="14"/>
  <c r="AW152" i="14"/>
  <c r="AO153" i="14"/>
  <c r="AU153" i="14"/>
  <c r="AW153" i="14"/>
  <c r="AM154" i="14"/>
  <c r="AO154" i="14"/>
  <c r="AV154" i="14"/>
  <c r="AL155" i="14"/>
  <c r="AN155" i="14"/>
  <c r="AP155" i="14"/>
  <c r="AU155" i="14"/>
  <c r="AW155" i="14"/>
  <c r="AL157" i="14"/>
  <c r="AN157" i="14"/>
  <c r="AP157" i="14"/>
  <c r="AU157" i="14"/>
  <c r="AW157" i="14"/>
  <c r="AM158" i="14"/>
  <c r="AO158" i="14"/>
  <c r="AV158" i="14"/>
  <c r="AL159" i="14"/>
  <c r="AN159" i="14"/>
  <c r="AP159" i="14"/>
  <c r="AU159" i="14"/>
  <c r="AW159" i="14"/>
  <c r="AM160" i="14"/>
  <c r="AO160" i="14"/>
  <c r="AV160" i="14"/>
  <c r="AL161" i="14"/>
  <c r="AN161" i="14"/>
  <c r="AP161" i="14"/>
  <c r="AU161" i="14"/>
  <c r="AW161" i="14"/>
  <c r="AM162" i="14"/>
  <c r="AO162" i="14"/>
  <c r="AV162" i="14"/>
  <c r="AL163" i="14"/>
  <c r="AN163" i="14"/>
  <c r="AP163" i="14"/>
  <c r="AU163" i="14"/>
  <c r="AW163" i="14"/>
  <c r="AM164" i="14"/>
  <c r="AO164" i="14"/>
  <c r="AV164" i="14"/>
  <c r="AL165" i="14"/>
  <c r="AN165" i="14"/>
  <c r="AP165" i="14"/>
  <c r="AU165" i="14"/>
  <c r="AW165" i="14"/>
  <c r="AM166" i="14"/>
  <c r="AO166" i="14"/>
  <c r="AV166" i="14"/>
  <c r="AL167" i="14"/>
  <c r="AN167" i="14"/>
  <c r="AP167" i="14"/>
  <c r="AU167" i="14"/>
  <c r="AW167" i="14"/>
  <c r="AM168" i="14"/>
  <c r="AO168" i="14"/>
  <c r="AV168" i="14"/>
  <c r="AL169" i="14"/>
  <c r="AN169" i="14"/>
  <c r="AP169" i="14"/>
  <c r="AU169" i="14"/>
  <c r="AW169" i="14"/>
  <c r="AM170" i="14"/>
  <c r="AO170" i="14"/>
  <c r="AV170" i="14"/>
  <c r="AL171" i="14"/>
  <c r="AN171" i="14"/>
  <c r="AP171" i="14"/>
  <c r="AU171" i="14"/>
  <c r="AW171" i="14"/>
  <c r="AM172" i="14"/>
  <c r="AO172" i="14"/>
  <c r="AV172" i="14"/>
  <c r="AL173" i="14"/>
  <c r="AN173" i="14"/>
  <c r="AP173" i="14"/>
  <c r="AU173" i="14"/>
  <c r="AW173" i="14"/>
  <c r="AM174" i="14"/>
  <c r="AO174" i="14"/>
  <c r="AV174" i="14"/>
  <c r="AL175" i="14"/>
  <c r="AM176" i="14"/>
  <c r="AO176" i="14"/>
  <c r="AV176" i="14"/>
  <c r="AL177" i="14"/>
  <c r="AN177" i="14"/>
  <c r="AP177" i="14"/>
  <c r="AU177" i="14"/>
  <c r="AW177" i="14"/>
  <c r="AM178" i="14"/>
  <c r="AO178" i="14"/>
  <c r="AV178" i="14"/>
  <c r="AL179" i="14"/>
  <c r="AN179" i="14"/>
  <c r="AP179" i="14"/>
  <c r="AU179" i="14"/>
  <c r="AW179" i="14"/>
  <c r="AM180" i="14"/>
  <c r="AO180" i="14"/>
  <c r="AV180" i="14"/>
  <c r="AL181" i="14"/>
  <c r="AN181" i="14"/>
  <c r="AP181" i="14"/>
  <c r="AU181" i="14"/>
  <c r="AW181" i="14"/>
  <c r="AM182" i="14"/>
  <c r="AO182" i="14"/>
  <c r="AV182" i="14"/>
  <c r="AL183" i="14"/>
  <c r="AN183" i="14"/>
  <c r="AP183" i="14"/>
  <c r="AU183" i="14"/>
  <c r="AW183" i="14"/>
  <c r="AM184" i="14"/>
  <c r="AO184" i="14"/>
  <c r="AV184" i="14"/>
  <c r="AL185" i="14"/>
  <c r="AN185" i="14"/>
  <c r="AP185" i="14"/>
  <c r="AU185" i="14"/>
  <c r="AW185" i="14"/>
  <c r="AM186" i="14"/>
  <c r="AO186" i="14"/>
  <c r="AV186" i="14"/>
  <c r="AL187" i="14"/>
  <c r="AN187" i="14"/>
  <c r="AP187" i="14"/>
  <c r="AU187" i="14"/>
  <c r="AW187" i="14"/>
  <c r="AM188" i="14"/>
  <c r="AO188" i="14"/>
  <c r="AV188" i="14"/>
  <c r="AL189" i="14"/>
  <c r="AN189" i="14"/>
  <c r="AP189" i="14"/>
  <c r="AU189" i="14"/>
  <c r="AW189" i="14"/>
  <c r="AM190" i="14"/>
  <c r="AO190" i="14"/>
  <c r="AV190" i="14"/>
  <c r="AL191" i="14"/>
  <c r="AM192" i="14"/>
  <c r="AO192" i="14"/>
  <c r="AV192" i="14"/>
  <c r="AL193" i="14"/>
  <c r="AN193" i="14"/>
  <c r="AP193" i="14"/>
  <c r="AU193" i="14"/>
  <c r="AW193" i="14"/>
  <c r="AM194" i="14"/>
  <c r="AO194" i="14"/>
  <c r="AV194" i="14"/>
  <c r="AL195" i="14"/>
  <c r="AN195" i="14"/>
  <c r="AP195" i="14"/>
  <c r="AU195" i="14"/>
  <c r="AW195" i="14"/>
  <c r="AM196" i="14"/>
  <c r="AO196" i="14"/>
  <c r="AV196" i="14"/>
  <c r="AL197" i="14"/>
  <c r="AN197" i="14"/>
  <c r="AP197" i="14"/>
  <c r="AU197" i="14"/>
  <c r="AW197" i="14"/>
  <c r="AM198" i="14"/>
  <c r="AO198" i="14"/>
  <c r="AV198" i="14"/>
  <c r="AM153" i="14"/>
  <c r="AV153" i="14"/>
  <c r="AL154" i="14"/>
  <c r="AN154" i="14"/>
  <c r="AP154" i="14"/>
  <c r="AU154" i="14"/>
  <c r="AW154" i="14"/>
  <c r="AM155" i="14"/>
  <c r="AO155" i="14"/>
  <c r="AV155" i="14"/>
  <c r="AL156" i="14"/>
  <c r="AM157" i="14"/>
  <c r="AO157" i="14"/>
  <c r="AV157" i="14"/>
  <c r="AL158" i="14"/>
  <c r="AN158" i="14"/>
  <c r="AP158" i="14"/>
  <c r="AU158" i="14"/>
  <c r="AW158" i="14"/>
  <c r="AM159" i="14"/>
  <c r="AO159" i="14"/>
  <c r="AV159" i="14"/>
  <c r="AL160" i="14"/>
  <c r="AN160" i="14"/>
  <c r="AP160" i="14"/>
  <c r="AU160" i="14"/>
  <c r="AW160" i="14"/>
  <c r="AM161" i="14"/>
  <c r="AO161" i="14"/>
  <c r="AV161" i="14"/>
  <c r="AL162" i="14"/>
  <c r="AN162" i="14"/>
  <c r="AP162" i="14"/>
  <c r="AU162" i="14"/>
  <c r="AW162" i="14"/>
  <c r="AM163" i="14"/>
  <c r="AO163" i="14"/>
  <c r="AV163" i="14"/>
  <c r="AL164" i="14"/>
  <c r="AN164" i="14"/>
  <c r="AP164" i="14"/>
  <c r="AU164" i="14"/>
  <c r="AW164" i="14"/>
  <c r="AM165" i="14"/>
  <c r="AO165" i="14"/>
  <c r="AV165" i="14"/>
  <c r="AL166" i="14"/>
  <c r="AN166" i="14"/>
  <c r="AP166" i="14"/>
  <c r="AU166" i="14"/>
  <c r="AW166" i="14"/>
  <c r="AM167" i="14"/>
  <c r="AO167" i="14"/>
  <c r="AV167" i="14"/>
  <c r="AL168" i="14"/>
  <c r="AN168" i="14"/>
  <c r="AP168" i="14"/>
  <c r="AU168" i="14"/>
  <c r="AW168" i="14"/>
  <c r="AM169" i="14"/>
  <c r="AO169" i="14"/>
  <c r="AV169" i="14"/>
  <c r="AL170" i="14"/>
  <c r="AN170" i="14"/>
  <c r="AP170" i="14"/>
  <c r="AU170" i="14"/>
  <c r="AW170" i="14"/>
  <c r="AM171" i="14"/>
  <c r="AO171" i="14"/>
  <c r="AV171" i="14"/>
  <c r="AL172" i="14"/>
  <c r="AN172" i="14"/>
  <c r="AP172" i="14"/>
  <c r="AU172" i="14"/>
  <c r="AW172" i="14"/>
  <c r="AM173" i="14"/>
  <c r="AO173" i="14"/>
  <c r="AV173" i="14"/>
  <c r="AL174" i="14"/>
  <c r="AN174" i="14"/>
  <c r="AP174" i="14"/>
  <c r="AU174" i="14"/>
  <c r="AW174" i="14"/>
  <c r="AL176" i="14"/>
  <c r="AN176" i="14"/>
  <c r="AP176" i="14"/>
  <c r="AU176" i="14"/>
  <c r="AW176" i="14"/>
  <c r="AM177" i="14"/>
  <c r="AO177" i="14"/>
  <c r="AV177" i="14"/>
  <c r="AL178" i="14"/>
  <c r="AN178" i="14"/>
  <c r="AP178" i="14"/>
  <c r="AU178" i="14"/>
  <c r="AW178" i="14"/>
  <c r="AM179" i="14"/>
  <c r="AO179" i="14"/>
  <c r="AV179" i="14"/>
  <c r="AL180" i="14"/>
  <c r="AN180" i="14"/>
  <c r="AP180" i="14"/>
  <c r="AU180" i="14"/>
  <c r="AW180" i="14"/>
  <c r="AM181" i="14"/>
  <c r="AO181" i="14"/>
  <c r="AV181" i="14"/>
  <c r="AL182" i="14"/>
  <c r="AN182" i="14"/>
  <c r="AP182" i="14"/>
  <c r="AU182" i="14"/>
  <c r="AW182" i="14"/>
  <c r="AM183" i="14"/>
  <c r="AO183" i="14"/>
  <c r="AV183" i="14"/>
  <c r="AL184" i="14"/>
  <c r="AN184" i="14"/>
  <c r="AP184" i="14"/>
  <c r="AU184" i="14"/>
  <c r="AW184" i="14"/>
  <c r="AM185" i="14"/>
  <c r="AO185" i="14"/>
  <c r="AV185" i="14"/>
  <c r="AL186" i="14"/>
  <c r="AN186" i="14"/>
  <c r="AP186" i="14"/>
  <c r="AU186" i="14"/>
  <c r="AW186" i="14"/>
  <c r="AM187" i="14"/>
  <c r="AO187" i="14"/>
  <c r="AV187" i="14"/>
  <c r="AL188" i="14"/>
  <c r="AN188" i="14"/>
  <c r="AP188" i="14"/>
  <c r="AU188" i="14"/>
  <c r="AW188" i="14"/>
  <c r="AM189" i="14"/>
  <c r="AO189" i="14"/>
  <c r="AV189" i="14"/>
  <c r="AL190" i="14"/>
  <c r="AN190" i="14"/>
  <c r="AP190" i="14"/>
  <c r="AU190" i="14"/>
  <c r="AW190" i="14"/>
  <c r="AL192" i="14"/>
  <c r="AN192" i="14"/>
  <c r="AP192" i="14"/>
  <c r="AU192" i="14"/>
  <c r="AW192" i="14"/>
  <c r="AM193" i="14"/>
  <c r="AO193" i="14"/>
  <c r="AV193" i="14"/>
  <c r="AL194" i="14"/>
  <c r="AN194" i="14"/>
  <c r="AP194" i="14"/>
  <c r="AU194" i="14"/>
  <c r="AW194" i="14"/>
  <c r="AM195" i="14"/>
  <c r="AO195" i="14"/>
  <c r="AV195" i="14"/>
  <c r="AL196" i="14"/>
  <c r="AN196" i="14"/>
  <c r="AP196" i="14"/>
  <c r="AU196" i="14"/>
  <c r="AW196" i="14"/>
  <c r="AM197" i="14"/>
  <c r="AO197" i="14"/>
  <c r="AV197" i="14"/>
  <c r="AL198" i="14"/>
  <c r="AN198" i="14"/>
  <c r="AP198" i="14"/>
  <c r="AU198" i="14"/>
  <c r="AW198" i="14"/>
  <c r="U86" i="14"/>
  <c r="U89" i="14"/>
  <c r="K12" i="12" l="1"/>
  <c r="I30" i="16"/>
  <c r="H30" i="16"/>
  <c r="G30" i="16"/>
  <c r="K30" i="16"/>
  <c r="J30" i="16"/>
  <c r="H30" i="14"/>
  <c r="K30" i="14"/>
  <c r="I30" i="12"/>
  <c r="H30" i="12"/>
  <c r="G30" i="12"/>
  <c r="K30" i="12"/>
  <c r="H10" i="12"/>
  <c r="J4" i="12"/>
  <c r="J5" i="12"/>
  <c r="G7" i="12"/>
  <c r="H7" i="12"/>
  <c r="G8" i="12"/>
  <c r="H8" i="12"/>
  <c r="G9" i="12"/>
  <c r="H9" i="12"/>
  <c r="G10" i="12"/>
  <c r="J12" i="12"/>
  <c r="L12" i="12"/>
  <c r="F13" i="12"/>
  <c r="I13" i="12"/>
  <c r="J13" i="12"/>
  <c r="L13" i="12"/>
  <c r="N13" i="12"/>
  <c r="F14" i="12"/>
  <c r="G14" i="12"/>
  <c r="H14" i="12"/>
  <c r="I14" i="12"/>
  <c r="J14" i="12"/>
  <c r="K14" i="12"/>
  <c r="L14" i="12"/>
  <c r="N14" i="12"/>
  <c r="E15" i="12"/>
  <c r="F15" i="12"/>
  <c r="G15" i="12"/>
  <c r="H15" i="12"/>
  <c r="I15" i="12"/>
  <c r="J15" i="12"/>
  <c r="K15" i="12"/>
  <c r="L15" i="12"/>
  <c r="M15" i="12"/>
  <c r="N15" i="12"/>
  <c r="C16" i="12"/>
  <c r="E16" i="12"/>
  <c r="F16" i="12"/>
  <c r="G16" i="12"/>
  <c r="H16" i="12"/>
  <c r="I16" i="12"/>
  <c r="J16" i="12"/>
  <c r="K16" i="12"/>
  <c r="C17" i="12"/>
  <c r="E17" i="12"/>
  <c r="F17" i="12"/>
  <c r="G17" i="12"/>
  <c r="H17" i="12"/>
  <c r="I17" i="12"/>
  <c r="J17" i="12"/>
  <c r="K17" i="12"/>
  <c r="C18" i="12"/>
  <c r="E18" i="12"/>
  <c r="F18" i="12"/>
  <c r="G18" i="12"/>
  <c r="H18" i="12"/>
  <c r="I18" i="12"/>
  <c r="J18" i="12"/>
  <c r="K18" i="12"/>
  <c r="C19" i="12"/>
  <c r="E19" i="12"/>
  <c r="F19" i="12"/>
  <c r="G19" i="12"/>
  <c r="H19" i="12"/>
  <c r="I19" i="12"/>
  <c r="J19" i="12"/>
  <c r="K19" i="12"/>
  <c r="C20" i="12"/>
  <c r="E20" i="12"/>
  <c r="F20" i="12"/>
  <c r="G20" i="12"/>
  <c r="H20" i="12"/>
  <c r="I20" i="12"/>
  <c r="J20" i="12"/>
  <c r="K20" i="12"/>
  <c r="C21" i="12"/>
  <c r="E21" i="12"/>
  <c r="F21" i="12"/>
  <c r="G21" i="12"/>
  <c r="H21" i="12"/>
  <c r="I21" i="12"/>
  <c r="J21" i="12"/>
  <c r="K21" i="12"/>
  <c r="O21" i="12"/>
  <c r="P21" i="12"/>
  <c r="Q21" i="12"/>
  <c r="R21" i="12"/>
  <c r="C22" i="12"/>
  <c r="E22" i="12"/>
  <c r="F22" i="12"/>
  <c r="G22" i="12"/>
  <c r="H22" i="12"/>
  <c r="I22" i="12"/>
  <c r="J22" i="12"/>
  <c r="K22" i="12"/>
  <c r="C23" i="12"/>
  <c r="E23" i="12"/>
  <c r="F23" i="12"/>
  <c r="G23" i="12"/>
  <c r="H23" i="12"/>
  <c r="I23" i="12"/>
  <c r="J23" i="12"/>
  <c r="K23" i="12"/>
  <c r="C24" i="12"/>
  <c r="E24" i="12"/>
  <c r="F24" i="12"/>
  <c r="G24" i="12"/>
  <c r="H24" i="12"/>
  <c r="I24" i="12"/>
  <c r="J24" i="12"/>
  <c r="K24" i="12"/>
  <c r="C25" i="12"/>
  <c r="E25" i="12"/>
  <c r="F25" i="12"/>
  <c r="G25" i="12"/>
  <c r="H25" i="12"/>
  <c r="I25" i="12"/>
  <c r="J25" i="12"/>
  <c r="K25" i="12"/>
  <c r="C26" i="12"/>
  <c r="E26" i="12"/>
  <c r="F26" i="12"/>
  <c r="G26" i="12"/>
  <c r="H26" i="12"/>
  <c r="I26" i="12"/>
  <c r="J26" i="12"/>
  <c r="K26" i="12"/>
  <c r="C27" i="12"/>
  <c r="E27" i="12"/>
  <c r="F27" i="12"/>
  <c r="G27" i="12"/>
  <c r="H27" i="12"/>
  <c r="I27" i="12"/>
  <c r="J27" i="12"/>
  <c r="K27" i="12"/>
  <c r="C28" i="12"/>
  <c r="E28" i="12"/>
  <c r="F28" i="12"/>
  <c r="G28" i="12"/>
  <c r="H28" i="12"/>
  <c r="I28" i="12"/>
  <c r="J28" i="12"/>
  <c r="K28" i="12"/>
  <c r="E29" i="12"/>
  <c r="F29" i="12"/>
  <c r="G29" i="12"/>
  <c r="H29" i="12"/>
  <c r="I29" i="12"/>
  <c r="J29" i="12"/>
  <c r="K29" i="12"/>
  <c r="E30" i="12"/>
  <c r="I31" i="12"/>
  <c r="I32" i="12"/>
  <c r="J35" i="12"/>
  <c r="L36" i="12"/>
  <c r="J37" i="12"/>
  <c r="K37" i="12"/>
  <c r="L37" i="12"/>
  <c r="M37" i="12"/>
  <c r="J38" i="12"/>
  <c r="J39" i="12"/>
  <c r="J40" i="12"/>
  <c r="J41" i="12"/>
  <c r="J42" i="12"/>
  <c r="AL42" i="12"/>
  <c r="AG42" i="12" s="1"/>
  <c r="AM42" i="12"/>
  <c r="AF42" i="12" s="1"/>
  <c r="AS42" i="12"/>
  <c r="AT42" i="12"/>
  <c r="J43" i="12"/>
  <c r="AL43" i="12"/>
  <c r="J44" i="12"/>
  <c r="AL44" i="12"/>
  <c r="AG55" i="12" s="1"/>
  <c r="J45" i="12"/>
  <c r="AL45" i="12"/>
  <c r="AG54" i="12" s="1"/>
  <c r="J46" i="12"/>
  <c r="AL46" i="12"/>
  <c r="J47" i="12"/>
  <c r="AL47" i="12"/>
  <c r="J48" i="12"/>
  <c r="AL48" i="12"/>
  <c r="AG51" i="12" s="1"/>
  <c r="J49" i="12"/>
  <c r="AL49" i="12"/>
  <c r="AG50" i="12" s="1"/>
  <c r="J50" i="12"/>
  <c r="AL50" i="12"/>
  <c r="AG49" i="12" s="1"/>
  <c r="F51" i="12"/>
  <c r="J51" i="12"/>
  <c r="AL51" i="12"/>
  <c r="AG48" i="12" s="1"/>
  <c r="AG52" i="12"/>
  <c r="AL52" i="12"/>
  <c r="AG47" i="12" s="1"/>
  <c r="AG53" i="12"/>
  <c r="AL53" i="12"/>
  <c r="AG46" i="12" s="1"/>
  <c r="AL54" i="12"/>
  <c r="AG45" i="12" s="1"/>
  <c r="AL55" i="12"/>
  <c r="AG44" i="12" s="1"/>
  <c r="AG56" i="12"/>
  <c r="AL56" i="12"/>
  <c r="AG43" i="12" s="1"/>
  <c r="AO56" i="12"/>
  <c r="AP56" i="12"/>
  <c r="AQ60" i="12"/>
  <c r="AH61" i="12"/>
  <c r="AQ61" i="12"/>
  <c r="AH62" i="12"/>
  <c r="AI62" i="12" s="1"/>
  <c r="AQ62" i="12"/>
  <c r="AH63" i="12"/>
  <c r="AQ63" i="12"/>
  <c r="AH64" i="12"/>
  <c r="AI64" i="12" s="1"/>
  <c r="AQ64" i="12"/>
  <c r="Y65" i="12"/>
  <c r="AH65" i="12"/>
  <c r="AQ65" i="12"/>
  <c r="T66" i="12"/>
  <c r="U66" i="12"/>
  <c r="Y66" i="12"/>
  <c r="AH66" i="12"/>
  <c r="AQ66" i="12"/>
  <c r="T67" i="12"/>
  <c r="U67" i="12"/>
  <c r="Y67" i="12"/>
  <c r="AH67" i="12"/>
  <c r="AI67" i="12" s="1"/>
  <c r="T68" i="12"/>
  <c r="U68" i="12"/>
  <c r="Y68" i="12"/>
  <c r="AH68" i="12"/>
  <c r="AI68" i="12" s="1"/>
  <c r="AQ68" i="12"/>
  <c r="T69" i="12"/>
  <c r="T65" i="12" s="1"/>
  <c r="U69" i="12"/>
  <c r="U65" i="12" s="1"/>
  <c r="Y69" i="12"/>
  <c r="AH69" i="12"/>
  <c r="AQ69" i="12"/>
  <c r="I70" i="12"/>
  <c r="Y70" i="12"/>
  <c r="AH70" i="12"/>
  <c r="AI70" i="12"/>
  <c r="AQ70" i="12"/>
  <c r="Y71" i="12"/>
  <c r="AH71" i="12"/>
  <c r="AH46" i="12" s="1"/>
  <c r="AQ71" i="12"/>
  <c r="Y72" i="12"/>
  <c r="AH72" i="12"/>
  <c r="AI72" i="12" s="1"/>
  <c r="AQ72" i="12"/>
  <c r="T73" i="12"/>
  <c r="U73" i="12"/>
  <c r="Y73" i="12"/>
  <c r="AH73" i="12"/>
  <c r="AI73" i="12" s="1"/>
  <c r="AQ73" i="12"/>
  <c r="T74" i="12"/>
  <c r="T80" i="12" s="1"/>
  <c r="T81" i="12" s="1"/>
  <c r="T82" i="12" s="1"/>
  <c r="Y74" i="12"/>
  <c r="Z74" i="12"/>
  <c r="AH74" i="12"/>
  <c r="AI74" i="12" s="1"/>
  <c r="AQ74" i="12"/>
  <c r="Y75" i="12"/>
  <c r="Z75" i="12"/>
  <c r="AQ75" i="12"/>
  <c r="T76" i="12"/>
  <c r="U76" i="12"/>
  <c r="Y76" i="12"/>
  <c r="Z76" i="12"/>
  <c r="AQ76" i="12"/>
  <c r="T77" i="12"/>
  <c r="T75" i="12" s="1"/>
  <c r="Y77" i="12"/>
  <c r="AQ77" i="12"/>
  <c r="AQ78" i="12"/>
  <c r="T79" i="12"/>
  <c r="U79" i="12"/>
  <c r="AQ79" i="12"/>
  <c r="AQ80" i="12"/>
  <c r="AQ81" i="12"/>
  <c r="AQ82" i="12"/>
  <c r="AA83" i="12"/>
  <c r="AA84" i="12" s="1"/>
  <c r="AA85" i="12" s="1"/>
  <c r="AA86" i="12" s="1"/>
  <c r="AA87" i="12" s="1"/>
  <c r="AQ83" i="12"/>
  <c r="T84" i="12"/>
  <c r="U84" i="12"/>
  <c r="AQ84" i="12"/>
  <c r="AQ85" i="12"/>
  <c r="AQ86" i="12"/>
  <c r="T87" i="12"/>
  <c r="T88" i="12" s="1"/>
  <c r="AQ87" i="12"/>
  <c r="AQ88" i="12"/>
  <c r="AQ89" i="12"/>
  <c r="AQ90" i="12"/>
  <c r="AQ91" i="12"/>
  <c r="AQ92" i="12"/>
  <c r="AQ93" i="12"/>
  <c r="AQ94" i="12"/>
  <c r="AQ95" i="12"/>
  <c r="AQ96" i="12"/>
  <c r="AQ97" i="12"/>
  <c r="AQ98" i="12"/>
  <c r="AQ99" i="12"/>
  <c r="AQ100" i="12"/>
  <c r="AQ101" i="12"/>
  <c r="AQ102" i="12"/>
  <c r="AQ103" i="12"/>
  <c r="I104" i="12"/>
  <c r="AQ104" i="12"/>
  <c r="I105" i="12"/>
  <c r="AQ105" i="12"/>
  <c r="I106" i="12"/>
  <c r="AQ106" i="12"/>
  <c r="I107" i="12"/>
  <c r="AQ107" i="12"/>
  <c r="I108" i="12"/>
  <c r="AQ108" i="12"/>
  <c r="AQ109" i="12"/>
  <c r="AQ110" i="12"/>
  <c r="AQ111" i="12"/>
  <c r="AQ112" i="12"/>
  <c r="AQ113" i="12"/>
  <c r="AQ114" i="12"/>
  <c r="AQ115" i="12"/>
  <c r="AQ116" i="12"/>
  <c r="AQ117" i="12"/>
  <c r="AQ118" i="12"/>
  <c r="AQ119" i="12"/>
  <c r="AQ120" i="12"/>
  <c r="AQ121" i="12"/>
  <c r="AQ122" i="12"/>
  <c r="AQ123" i="12"/>
  <c r="AQ124" i="12"/>
  <c r="AQ125" i="12"/>
  <c r="AQ126" i="12"/>
  <c r="AQ127" i="12"/>
  <c r="AQ128" i="12"/>
  <c r="AQ129" i="12"/>
  <c r="AQ130" i="12"/>
  <c r="H131" i="12"/>
  <c r="AQ131" i="12"/>
  <c r="H132" i="12"/>
  <c r="AQ132" i="12"/>
  <c r="AQ133" i="12"/>
  <c r="AQ134" i="12"/>
  <c r="AQ135" i="12"/>
  <c r="AQ136" i="12"/>
  <c r="AQ137" i="12"/>
  <c r="AQ138" i="12"/>
  <c r="AQ139" i="12"/>
  <c r="AQ140" i="12"/>
  <c r="AQ141" i="12"/>
  <c r="AQ142" i="12"/>
  <c r="AQ143" i="12"/>
  <c r="AQ144" i="12"/>
  <c r="AQ145" i="12"/>
  <c r="AQ146" i="12"/>
  <c r="AQ147" i="12"/>
  <c r="AQ148" i="12"/>
  <c r="AQ149" i="12"/>
  <c r="AQ150" i="12"/>
  <c r="AQ151" i="12"/>
  <c r="AQ152" i="12"/>
  <c r="AQ153" i="12"/>
  <c r="AQ154" i="12"/>
  <c r="AQ155" i="12"/>
  <c r="AQ156" i="12"/>
  <c r="AQ157" i="12"/>
  <c r="AQ158" i="12"/>
  <c r="AQ159" i="12"/>
  <c r="AQ160" i="12"/>
  <c r="AQ161" i="12"/>
  <c r="AQ162" i="12"/>
  <c r="AQ163" i="12"/>
  <c r="AQ164" i="12"/>
  <c r="AQ165" i="12"/>
  <c r="AQ166" i="12"/>
  <c r="AQ167" i="12"/>
  <c r="AQ168" i="12"/>
  <c r="AQ169" i="12"/>
  <c r="AQ170" i="12"/>
  <c r="AQ171" i="12"/>
  <c r="AQ172" i="12"/>
  <c r="AQ173" i="12"/>
  <c r="AQ174" i="12"/>
  <c r="AQ175" i="12"/>
  <c r="AQ176" i="12"/>
  <c r="AQ177" i="12"/>
  <c r="AQ178" i="12"/>
  <c r="AQ179" i="12"/>
  <c r="AQ180" i="12"/>
  <c r="AQ181" i="12"/>
  <c r="AQ182" i="12"/>
  <c r="AQ183" i="12"/>
  <c r="AQ184" i="12"/>
  <c r="AQ185" i="12"/>
  <c r="AQ186" i="12"/>
  <c r="AQ187" i="12"/>
  <c r="AQ188" i="12"/>
  <c r="AQ189" i="12"/>
  <c r="AQ190" i="12"/>
  <c r="AQ191" i="12"/>
  <c r="AQ192" i="12"/>
  <c r="AQ193" i="12"/>
  <c r="AQ194" i="12"/>
  <c r="AQ195" i="12"/>
  <c r="AQ196" i="12"/>
  <c r="AQ197" i="12"/>
  <c r="AQ198" i="12"/>
  <c r="O8" i="12"/>
  <c r="P8" i="12"/>
  <c r="Q8" i="12"/>
  <c r="R8" i="12"/>
  <c r="U74" i="12" l="1"/>
  <c r="U81" i="12" s="1"/>
  <c r="AI71" i="12"/>
  <c r="U75" i="12"/>
  <c r="U77" i="12" s="1"/>
  <c r="I30" i="14"/>
  <c r="J30" i="14"/>
  <c r="J30" i="12"/>
  <c r="T78" i="12"/>
  <c r="T83" i="12" s="1"/>
  <c r="F30" i="16"/>
  <c r="F30" i="14"/>
  <c r="F30" i="12"/>
  <c r="U78" i="12"/>
  <c r="U83" i="12" s="1"/>
  <c r="T86" i="12"/>
  <c r="T89" i="12" s="1"/>
  <c r="AH43" i="12"/>
  <c r="AK56" i="12"/>
  <c r="AH44" i="12"/>
  <c r="AK55" i="12"/>
  <c r="AH45" i="12"/>
  <c r="AK54" i="12"/>
  <c r="AK51" i="12"/>
  <c r="AH48" i="12"/>
  <c r="AK48" i="12"/>
  <c r="AH51" i="12"/>
  <c r="AH52" i="12"/>
  <c r="AK47" i="12"/>
  <c r="AK45" i="12"/>
  <c r="AK43" i="12"/>
  <c r="AH56" i="12"/>
  <c r="AH54" i="12"/>
  <c r="AH47" i="12"/>
  <c r="AK52" i="12"/>
  <c r="AI69" i="12"/>
  <c r="AH49" i="12"/>
  <c r="AK50" i="12"/>
  <c r="AK49" i="12"/>
  <c r="AH50" i="12"/>
  <c r="AI66" i="12"/>
  <c r="AI65" i="12"/>
  <c r="AK46" i="12"/>
  <c r="AH53" i="12"/>
  <c r="AI63" i="12"/>
  <c r="AK44" i="12"/>
  <c r="AI61" i="12"/>
  <c r="AH55" i="12"/>
  <c r="AK53" i="12"/>
  <c r="U80" i="12" l="1"/>
  <c r="U82" i="12" s="1"/>
  <c r="G30" i="14"/>
  <c r="AM56" i="16"/>
  <c r="K51" i="14"/>
  <c r="L22" i="16"/>
  <c r="AM48" i="16"/>
  <c r="L30" i="16"/>
  <c r="L29" i="16"/>
  <c r="K41" i="16"/>
  <c r="K49" i="16"/>
  <c r="L27" i="16"/>
  <c r="L30" i="14"/>
  <c r="AO60" i="12"/>
  <c r="AM61" i="12"/>
  <c r="AO61" i="12"/>
  <c r="AV61" i="12"/>
  <c r="AL62" i="12"/>
  <c r="AN62" i="12"/>
  <c r="AP62" i="12"/>
  <c r="AU62" i="12"/>
  <c r="AW62" i="12"/>
  <c r="AM63" i="12"/>
  <c r="AO63" i="12"/>
  <c r="AV63" i="12"/>
  <c r="AL64" i="12"/>
  <c r="AN64" i="12"/>
  <c r="AP64" i="12"/>
  <c r="AU64" i="12"/>
  <c r="AW64" i="12"/>
  <c r="AM65" i="12"/>
  <c r="AO65" i="12"/>
  <c r="AV65" i="12"/>
  <c r="AM66" i="12"/>
  <c r="AO66" i="12"/>
  <c r="AV66" i="12"/>
  <c r="AL67" i="12"/>
  <c r="AL68" i="12"/>
  <c r="AN68" i="12"/>
  <c r="AP68" i="12"/>
  <c r="AU68" i="12"/>
  <c r="AW68" i="12"/>
  <c r="AM69" i="12"/>
  <c r="AO69" i="12"/>
  <c r="AV69" i="12"/>
  <c r="AL70" i="12"/>
  <c r="AL71" i="12"/>
  <c r="AL60" i="12"/>
  <c r="AN60" i="12"/>
  <c r="AP60" i="12"/>
  <c r="AL61" i="12"/>
  <c r="AN61" i="12"/>
  <c r="AP61" i="12"/>
  <c r="AU61" i="12"/>
  <c r="AW61" i="12"/>
  <c r="AM62" i="12"/>
  <c r="AO62" i="12"/>
  <c r="AV62" i="12"/>
  <c r="AL63" i="12"/>
  <c r="AN63" i="12"/>
  <c r="AP63" i="12"/>
  <c r="AU63" i="12"/>
  <c r="AW63" i="12"/>
  <c r="AM64" i="12"/>
  <c r="AO64" i="12"/>
  <c r="AV64" i="12"/>
  <c r="AL65" i="12"/>
  <c r="AN65" i="12"/>
  <c r="AP65" i="12"/>
  <c r="AU65" i="12"/>
  <c r="AW65" i="12"/>
  <c r="AL66" i="12"/>
  <c r="AN66" i="12"/>
  <c r="AP66" i="12"/>
  <c r="AU66" i="12"/>
  <c r="AW66" i="12"/>
  <c r="AM68" i="12"/>
  <c r="AO68" i="12"/>
  <c r="AV68" i="12"/>
  <c r="AL69" i="12"/>
  <c r="AN69" i="12"/>
  <c r="AP69" i="12"/>
  <c r="AU69" i="12"/>
  <c r="AW69" i="12"/>
  <c r="AN71" i="12"/>
  <c r="AP71" i="12"/>
  <c r="AU71" i="12"/>
  <c r="AW71" i="12"/>
  <c r="AL72" i="12"/>
  <c r="AN72" i="12"/>
  <c r="AP72" i="12"/>
  <c r="AU72" i="12"/>
  <c r="AW72" i="12"/>
  <c r="AL73" i="12"/>
  <c r="AL74" i="12"/>
  <c r="AN74" i="12"/>
  <c r="AP74" i="12"/>
  <c r="AU74" i="12"/>
  <c r="AW74" i="12"/>
  <c r="AL75" i="12"/>
  <c r="AN75" i="12"/>
  <c r="AP75" i="12"/>
  <c r="AU75" i="12"/>
  <c r="AW75" i="12"/>
  <c r="AL76" i="12"/>
  <c r="AN76" i="12"/>
  <c r="AP76" i="12"/>
  <c r="AU76" i="12"/>
  <c r="AW76" i="12"/>
  <c r="AM77" i="12"/>
  <c r="AO77" i="12"/>
  <c r="AV77" i="12"/>
  <c r="AL78" i="12"/>
  <c r="AM79" i="12"/>
  <c r="AO79" i="12"/>
  <c r="AV79" i="12"/>
  <c r="AL80" i="12"/>
  <c r="AN80" i="12"/>
  <c r="AP80" i="12"/>
  <c r="AU80" i="12"/>
  <c r="AW80" i="12"/>
  <c r="AM81" i="12"/>
  <c r="AO81" i="12"/>
  <c r="AV81" i="12"/>
  <c r="AL82" i="12"/>
  <c r="AN82" i="12"/>
  <c r="AP82" i="12"/>
  <c r="AU82" i="12"/>
  <c r="AW82" i="12"/>
  <c r="AL83" i="12"/>
  <c r="AN83" i="12"/>
  <c r="AP83" i="12"/>
  <c r="AU83" i="12"/>
  <c r="AW83" i="12"/>
  <c r="AL84" i="12"/>
  <c r="AM85" i="12"/>
  <c r="AO85" i="12"/>
  <c r="AV85" i="12"/>
  <c r="AL86" i="12"/>
  <c r="AN86" i="12"/>
  <c r="AP86" i="12"/>
  <c r="AU86" i="12"/>
  <c r="AW86" i="12"/>
  <c r="AL87" i="12"/>
  <c r="AN87" i="12"/>
  <c r="AP87" i="12"/>
  <c r="AU87" i="12"/>
  <c r="AW87" i="12"/>
  <c r="AL88" i="12"/>
  <c r="AN88" i="12"/>
  <c r="AP88" i="12"/>
  <c r="AU88" i="12"/>
  <c r="AW88" i="12"/>
  <c r="AL89" i="12"/>
  <c r="AN89" i="12"/>
  <c r="AP89" i="12"/>
  <c r="AU89" i="12"/>
  <c r="AW89" i="12"/>
  <c r="AL90" i="12"/>
  <c r="AN90" i="12"/>
  <c r="AP90" i="12"/>
  <c r="AU90" i="12"/>
  <c r="AW90" i="12"/>
  <c r="AL91" i="12"/>
  <c r="AN91" i="12"/>
  <c r="AP91" i="12"/>
  <c r="AU91" i="12"/>
  <c r="AW91" i="12"/>
  <c r="AM92" i="12"/>
  <c r="AO92" i="12"/>
  <c r="AV92" i="12"/>
  <c r="AL93" i="12"/>
  <c r="AL94" i="12"/>
  <c r="AN94" i="12"/>
  <c r="AP94" i="12"/>
  <c r="AU94" i="12"/>
  <c r="AW94" i="12"/>
  <c r="AL95" i="12"/>
  <c r="AN95" i="12"/>
  <c r="AP95" i="12"/>
  <c r="AU95" i="12"/>
  <c r="AW95" i="12"/>
  <c r="AM96" i="12"/>
  <c r="AO96" i="12"/>
  <c r="AV96" i="12"/>
  <c r="AM71" i="12"/>
  <c r="AO71" i="12"/>
  <c r="AV71" i="12"/>
  <c r="AM72" i="12"/>
  <c r="AO72" i="12"/>
  <c r="AV72" i="12"/>
  <c r="AM74" i="12"/>
  <c r="AO74" i="12"/>
  <c r="AV74" i="12"/>
  <c r="AM75" i="12"/>
  <c r="AO75" i="12"/>
  <c r="AV75" i="12"/>
  <c r="AM76" i="12"/>
  <c r="AO76" i="12"/>
  <c r="AV76" i="12"/>
  <c r="AL77" i="12"/>
  <c r="AN77" i="12"/>
  <c r="AP77" i="12"/>
  <c r="AU77" i="12"/>
  <c r="AW77" i="12"/>
  <c r="AL79" i="12"/>
  <c r="AN79" i="12"/>
  <c r="AP79" i="12"/>
  <c r="AU79" i="12"/>
  <c r="AW79" i="12"/>
  <c r="AM80" i="12"/>
  <c r="AO80" i="12"/>
  <c r="AV80" i="12"/>
  <c r="AL81" i="12"/>
  <c r="AN81" i="12"/>
  <c r="AP81" i="12"/>
  <c r="AU81" i="12"/>
  <c r="AW81" i="12"/>
  <c r="AM82" i="12"/>
  <c r="AO82" i="12"/>
  <c r="AV82" i="12"/>
  <c r="AM83" i="12"/>
  <c r="AO83" i="12"/>
  <c r="AV83" i="12"/>
  <c r="AL85" i="12"/>
  <c r="AN85" i="12"/>
  <c r="AP85" i="12"/>
  <c r="AU85" i="12"/>
  <c r="AW85" i="12"/>
  <c r="AM86" i="12"/>
  <c r="AO86" i="12"/>
  <c r="AV86" i="12"/>
  <c r="AM87" i="12"/>
  <c r="AO87" i="12"/>
  <c r="AV87" i="12"/>
  <c r="AM88" i="12"/>
  <c r="AO88" i="12"/>
  <c r="AV88" i="12"/>
  <c r="AM89" i="12"/>
  <c r="AO89" i="12"/>
  <c r="AV89" i="12"/>
  <c r="AM90" i="12"/>
  <c r="AO90" i="12"/>
  <c r="AV90" i="12"/>
  <c r="AM91" i="12"/>
  <c r="AO91" i="12"/>
  <c r="AV91" i="12"/>
  <c r="AL92" i="12"/>
  <c r="AN92" i="12"/>
  <c r="AP92" i="12"/>
  <c r="AU92" i="12"/>
  <c r="AW92" i="12"/>
  <c r="AM94" i="12"/>
  <c r="AO94" i="12"/>
  <c r="AV94" i="12"/>
  <c r="AM95" i="12"/>
  <c r="AO95" i="12"/>
  <c r="AV95" i="12"/>
  <c r="AL96" i="12"/>
  <c r="AN96" i="12"/>
  <c r="AP96" i="12"/>
  <c r="AU96" i="12"/>
  <c r="AW96" i="12"/>
  <c r="AL97" i="12"/>
  <c r="AN97" i="12"/>
  <c r="AP97" i="12"/>
  <c r="AU97" i="12"/>
  <c r="AW97" i="12"/>
  <c r="AL98" i="12"/>
  <c r="AN98" i="12"/>
  <c r="AP98" i="12"/>
  <c r="AU98" i="12"/>
  <c r="AW98" i="12"/>
  <c r="AM99" i="12"/>
  <c r="AO99" i="12"/>
  <c r="AV99" i="12"/>
  <c r="AM100" i="12"/>
  <c r="AO100" i="12"/>
  <c r="AV100" i="12"/>
  <c r="AM101" i="12"/>
  <c r="AO101" i="12"/>
  <c r="AV101" i="12"/>
  <c r="AM102" i="12"/>
  <c r="AO102" i="12"/>
  <c r="AV102" i="12"/>
  <c r="AL103" i="12"/>
  <c r="AN103" i="12"/>
  <c r="AP103" i="12"/>
  <c r="AU103" i="12"/>
  <c r="AW103" i="12"/>
  <c r="AM104" i="12"/>
  <c r="AO104" i="12"/>
  <c r="AV104" i="12"/>
  <c r="AL105" i="12"/>
  <c r="AM106" i="12"/>
  <c r="AO106" i="12"/>
  <c r="AV106" i="12"/>
  <c r="AL107" i="12"/>
  <c r="AN107" i="12"/>
  <c r="AP107" i="12"/>
  <c r="AU107" i="12"/>
  <c r="AW107" i="12"/>
  <c r="AM108" i="12"/>
  <c r="AO108" i="12"/>
  <c r="AV108" i="12"/>
  <c r="AM109" i="12"/>
  <c r="AO109" i="12"/>
  <c r="AM97" i="12"/>
  <c r="AO98" i="12"/>
  <c r="AV98" i="12"/>
  <c r="AN99" i="12"/>
  <c r="AW99" i="12"/>
  <c r="AN100" i="12"/>
  <c r="AW100" i="12"/>
  <c r="AN101" i="12"/>
  <c r="AW101" i="12"/>
  <c r="AN102" i="12"/>
  <c r="AW102" i="12"/>
  <c r="AO103" i="12"/>
  <c r="AV103" i="12"/>
  <c r="AN104" i="12"/>
  <c r="AW104" i="12"/>
  <c r="AL106" i="12"/>
  <c r="AP106" i="12"/>
  <c r="AU106" i="12"/>
  <c r="AO107" i="12"/>
  <c r="AV107" i="12"/>
  <c r="AN108" i="12"/>
  <c r="AW108" i="12"/>
  <c r="AN109" i="12"/>
  <c r="AV109" i="12"/>
  <c r="AL110" i="12"/>
  <c r="AN110" i="12"/>
  <c r="AP110" i="12"/>
  <c r="AU110" i="12"/>
  <c r="AW110" i="12"/>
  <c r="AM111" i="12"/>
  <c r="AO111" i="12"/>
  <c r="AV111" i="12"/>
  <c r="AL112" i="12"/>
  <c r="AN112" i="12"/>
  <c r="AP112" i="12"/>
  <c r="AU112" i="12"/>
  <c r="AW112" i="12"/>
  <c r="AM113" i="12"/>
  <c r="AO113" i="12"/>
  <c r="AV113" i="12"/>
  <c r="AL114" i="12"/>
  <c r="AN114" i="12"/>
  <c r="AP114" i="12"/>
  <c r="AU114" i="12"/>
  <c r="AW114" i="12"/>
  <c r="AM115" i="12"/>
  <c r="AO115" i="12"/>
  <c r="AV115" i="12"/>
  <c r="AL116" i="12"/>
  <c r="AN116" i="12"/>
  <c r="AP116" i="12"/>
  <c r="AU116" i="12"/>
  <c r="AW116" i="12"/>
  <c r="AM117" i="12"/>
  <c r="AO117" i="12"/>
  <c r="AV117" i="12"/>
  <c r="AM118" i="12"/>
  <c r="AO118" i="12"/>
  <c r="AV118" i="12"/>
  <c r="AM119" i="12"/>
  <c r="AO119" i="12"/>
  <c r="AV119" i="12"/>
  <c r="AL120" i="12"/>
  <c r="AN120" i="12"/>
  <c r="AP120" i="12"/>
  <c r="AU120" i="12"/>
  <c r="AW120" i="12"/>
  <c r="AM121" i="12"/>
  <c r="AO121" i="12"/>
  <c r="AV121" i="12"/>
  <c r="AL122" i="12"/>
  <c r="AM123" i="12"/>
  <c r="AO123" i="12"/>
  <c r="AV123" i="12"/>
  <c r="AL124" i="12"/>
  <c r="AN124" i="12"/>
  <c r="AP124" i="12"/>
  <c r="AU124" i="12"/>
  <c r="AW124" i="12"/>
  <c r="AM125" i="12"/>
  <c r="AO125" i="12"/>
  <c r="AV125" i="12"/>
  <c r="AL126" i="12"/>
  <c r="AN126" i="12"/>
  <c r="AP126" i="12"/>
  <c r="AU126" i="12"/>
  <c r="AW126" i="12"/>
  <c r="AL127" i="12"/>
  <c r="AN127" i="12"/>
  <c r="AP127" i="12"/>
  <c r="AU127" i="12"/>
  <c r="AW127" i="12"/>
  <c r="AL128" i="12"/>
  <c r="AN128" i="12"/>
  <c r="AP128" i="12"/>
  <c r="AU128" i="12"/>
  <c r="AW128" i="12"/>
  <c r="AM129" i="12"/>
  <c r="AO129" i="12"/>
  <c r="AV129" i="12"/>
  <c r="AL130" i="12"/>
  <c r="AM131" i="12"/>
  <c r="AO131" i="12"/>
  <c r="AV131" i="12"/>
  <c r="AL132" i="12"/>
  <c r="AN132" i="12"/>
  <c r="AP132" i="12"/>
  <c r="AU132" i="12"/>
  <c r="AW132" i="12"/>
  <c r="AL133" i="12"/>
  <c r="AN133" i="12"/>
  <c r="AP133" i="12"/>
  <c r="AU133" i="12"/>
  <c r="AW133" i="12"/>
  <c r="AM134" i="12"/>
  <c r="AO134" i="12"/>
  <c r="AV134" i="12"/>
  <c r="AL135" i="12"/>
  <c r="AN135" i="12"/>
  <c r="AP135" i="12"/>
  <c r="AU135" i="12"/>
  <c r="AW135" i="12"/>
  <c r="AM136" i="12"/>
  <c r="AO136" i="12"/>
  <c r="AV136" i="12"/>
  <c r="AL137" i="12"/>
  <c r="AN137" i="12"/>
  <c r="AP137" i="12"/>
  <c r="AU137" i="12"/>
  <c r="AW137" i="12"/>
  <c r="AM138" i="12"/>
  <c r="AO138" i="12"/>
  <c r="AV138" i="12"/>
  <c r="AL139" i="12"/>
  <c r="AN139" i="12"/>
  <c r="AP139" i="12"/>
  <c r="AU139" i="12"/>
  <c r="AW139" i="12"/>
  <c r="AM140" i="12"/>
  <c r="AO140" i="12"/>
  <c r="AV140" i="12"/>
  <c r="AL141" i="12"/>
  <c r="AN141" i="12"/>
  <c r="AP141" i="12"/>
  <c r="AU141" i="12"/>
  <c r="AW141" i="12"/>
  <c r="AM142" i="12"/>
  <c r="AO142" i="12"/>
  <c r="AV142" i="12"/>
  <c r="AL143" i="12"/>
  <c r="AN143" i="12"/>
  <c r="AP143" i="12"/>
  <c r="AU143" i="12"/>
  <c r="AW143" i="12"/>
  <c r="AL145" i="12"/>
  <c r="AN145" i="12"/>
  <c r="AO97" i="12"/>
  <c r="AV97" i="12"/>
  <c r="AM98" i="12"/>
  <c r="AL99" i="12"/>
  <c r="AP99" i="12"/>
  <c r="AU99" i="12"/>
  <c r="AL100" i="12"/>
  <c r="AP100" i="12"/>
  <c r="AU100" i="12"/>
  <c r="AL101" i="12"/>
  <c r="AP101" i="12"/>
  <c r="AU101" i="12"/>
  <c r="AL102" i="12"/>
  <c r="AP102" i="12"/>
  <c r="AU102" i="12"/>
  <c r="AM103" i="12"/>
  <c r="AL104" i="12"/>
  <c r="AP104" i="12"/>
  <c r="AU104" i="12"/>
  <c r="AN106" i="12"/>
  <c r="AW106" i="12"/>
  <c r="AM107" i="12"/>
  <c r="AL108" i="12"/>
  <c r="AP108" i="12"/>
  <c r="AU108" i="12"/>
  <c r="AL109" i="12"/>
  <c r="AP109" i="12"/>
  <c r="AU109" i="12"/>
  <c r="AW109" i="12"/>
  <c r="AM110" i="12"/>
  <c r="AO110" i="12"/>
  <c r="AV110" i="12"/>
  <c r="AL111" i="12"/>
  <c r="AN111" i="12"/>
  <c r="AP111" i="12"/>
  <c r="AU111" i="12"/>
  <c r="AW111" i="12"/>
  <c r="AM112" i="12"/>
  <c r="AO112" i="12"/>
  <c r="AV112" i="12"/>
  <c r="AL113" i="12"/>
  <c r="AN113" i="12"/>
  <c r="AP113" i="12"/>
  <c r="AU113" i="12"/>
  <c r="AW113" i="12"/>
  <c r="AM114" i="12"/>
  <c r="AO114" i="12"/>
  <c r="AV114" i="12"/>
  <c r="AL115" i="12"/>
  <c r="AN115" i="12"/>
  <c r="AP115" i="12"/>
  <c r="AU115" i="12"/>
  <c r="AW115" i="12"/>
  <c r="AM116" i="12"/>
  <c r="AO116" i="12"/>
  <c r="AV116" i="12"/>
  <c r="AL117" i="12"/>
  <c r="AN117" i="12"/>
  <c r="AP117" i="12"/>
  <c r="AU117" i="12"/>
  <c r="AW117" i="12"/>
  <c r="AL118" i="12"/>
  <c r="AN118" i="12"/>
  <c r="AP118" i="12"/>
  <c r="AU118" i="12"/>
  <c r="AW118" i="12"/>
  <c r="AL119" i="12"/>
  <c r="AN119" i="12"/>
  <c r="AP119" i="12"/>
  <c r="AU119" i="12"/>
  <c r="AW119" i="12"/>
  <c r="AM120" i="12"/>
  <c r="AO120" i="12"/>
  <c r="AV120" i="12"/>
  <c r="AL121" i="12"/>
  <c r="AN121" i="12"/>
  <c r="AP121" i="12"/>
  <c r="AU121" i="12"/>
  <c r="AW121" i="12"/>
  <c r="AL123" i="12"/>
  <c r="AN123" i="12"/>
  <c r="AP123" i="12"/>
  <c r="AU123" i="12"/>
  <c r="AW123" i="12"/>
  <c r="AM124" i="12"/>
  <c r="AO124" i="12"/>
  <c r="AV124" i="12"/>
  <c r="AL125" i="12"/>
  <c r="AN125" i="12"/>
  <c r="AP125" i="12"/>
  <c r="AU125" i="12"/>
  <c r="AW125" i="12"/>
  <c r="AM126" i="12"/>
  <c r="AO126" i="12"/>
  <c r="AV126" i="12"/>
  <c r="AM127" i="12"/>
  <c r="AO127" i="12"/>
  <c r="AV127" i="12"/>
  <c r="AM128" i="12"/>
  <c r="AO128" i="12"/>
  <c r="AV128" i="12"/>
  <c r="AL129" i="12"/>
  <c r="AN129" i="12"/>
  <c r="AP129" i="12"/>
  <c r="AU129" i="12"/>
  <c r="AW129" i="12"/>
  <c r="AL131" i="12"/>
  <c r="AN131" i="12"/>
  <c r="AP131" i="12"/>
  <c r="AU131" i="12"/>
  <c r="AW131" i="12"/>
  <c r="AM132" i="12"/>
  <c r="AO132" i="12"/>
  <c r="AV132" i="12"/>
  <c r="AM133" i="12"/>
  <c r="AO133" i="12"/>
  <c r="AV133" i="12"/>
  <c r="AL134" i="12"/>
  <c r="AN134" i="12"/>
  <c r="AP134" i="12"/>
  <c r="AU134" i="12"/>
  <c r="AW134" i="12"/>
  <c r="AM135" i="12"/>
  <c r="AO135" i="12"/>
  <c r="AV135" i="12"/>
  <c r="AL136" i="12"/>
  <c r="AN136" i="12"/>
  <c r="AP136" i="12"/>
  <c r="AU136" i="12"/>
  <c r="AW136" i="12"/>
  <c r="AM137" i="12"/>
  <c r="AO137" i="12"/>
  <c r="AV137" i="12"/>
  <c r="AL138" i="12"/>
  <c r="AN138" i="12"/>
  <c r="AP138" i="12"/>
  <c r="AU138" i="12"/>
  <c r="AW138" i="12"/>
  <c r="AM139" i="12"/>
  <c r="AO139" i="12"/>
  <c r="AV139" i="12"/>
  <c r="AL140" i="12"/>
  <c r="AN140" i="12"/>
  <c r="AP140" i="12"/>
  <c r="AU140" i="12"/>
  <c r="AW140" i="12"/>
  <c r="AM141" i="12"/>
  <c r="AO141" i="12"/>
  <c r="AV141" i="12"/>
  <c r="AL142" i="12"/>
  <c r="AN142" i="12"/>
  <c r="AP142" i="12"/>
  <c r="AU142" i="12"/>
  <c r="AW142" i="12"/>
  <c r="AM143" i="12"/>
  <c r="AO143" i="12"/>
  <c r="AV143" i="12"/>
  <c r="AL144" i="12"/>
  <c r="AM145" i="12"/>
  <c r="AO145" i="12"/>
  <c r="AV145" i="12"/>
  <c r="AL146" i="12"/>
  <c r="AN146" i="12"/>
  <c r="AP146" i="12"/>
  <c r="AU146" i="12"/>
  <c r="AW146" i="12"/>
  <c r="AM147" i="12"/>
  <c r="AO147" i="12"/>
  <c r="AV147" i="12"/>
  <c r="AL148" i="12"/>
  <c r="AN148" i="12"/>
  <c r="AP148" i="12"/>
  <c r="AU148" i="12"/>
  <c r="AW148" i="12"/>
  <c r="AM149" i="12"/>
  <c r="AO149" i="12"/>
  <c r="AV149" i="12"/>
  <c r="AL150" i="12"/>
  <c r="AN150" i="12"/>
  <c r="AP150" i="12"/>
  <c r="AU150" i="12"/>
  <c r="AW150" i="12"/>
  <c r="AM151" i="12"/>
  <c r="AO151" i="12"/>
  <c r="AV151" i="12"/>
  <c r="AL152" i="12"/>
  <c r="AN152" i="12"/>
  <c r="AP152" i="12"/>
  <c r="AU152" i="12"/>
  <c r="AW152" i="12"/>
  <c r="AM153" i="12"/>
  <c r="AO153" i="12"/>
  <c r="AV153" i="12"/>
  <c r="AL154" i="12"/>
  <c r="AN154" i="12"/>
  <c r="AP154" i="12"/>
  <c r="AU154" i="12"/>
  <c r="AW154" i="12"/>
  <c r="AM155" i="12"/>
  <c r="AO155" i="12"/>
  <c r="AV155" i="12"/>
  <c r="AL156" i="12"/>
  <c r="AM157" i="12"/>
  <c r="AO157" i="12"/>
  <c r="AV157" i="12"/>
  <c r="AL158" i="12"/>
  <c r="AN158" i="12"/>
  <c r="AP158" i="12"/>
  <c r="AU158" i="12"/>
  <c r="AW158" i="12"/>
  <c r="AM159" i="12"/>
  <c r="AO159" i="12"/>
  <c r="AV159" i="12"/>
  <c r="AL160" i="12"/>
  <c r="AN160" i="12"/>
  <c r="AP160" i="12"/>
  <c r="AU160" i="12"/>
  <c r="AW160" i="12"/>
  <c r="AM161" i="12"/>
  <c r="AO161" i="12"/>
  <c r="AV161" i="12"/>
  <c r="AL162" i="12"/>
  <c r="AN162" i="12"/>
  <c r="AP162" i="12"/>
  <c r="AU162" i="12"/>
  <c r="AW162" i="12"/>
  <c r="AM163" i="12"/>
  <c r="AO163" i="12"/>
  <c r="AV163" i="12"/>
  <c r="AL164" i="12"/>
  <c r="AN164" i="12"/>
  <c r="AP164" i="12"/>
  <c r="AU164" i="12"/>
  <c r="AW164" i="12"/>
  <c r="AM165" i="12"/>
  <c r="AO165" i="12"/>
  <c r="AV165" i="12"/>
  <c r="AL166" i="12"/>
  <c r="AN166" i="12"/>
  <c r="AP166" i="12"/>
  <c r="AU166" i="12"/>
  <c r="AW166" i="12"/>
  <c r="AM167" i="12"/>
  <c r="AO167" i="12"/>
  <c r="AV167" i="12"/>
  <c r="AL168" i="12"/>
  <c r="AN168" i="12"/>
  <c r="AP168" i="12"/>
  <c r="AU168" i="12"/>
  <c r="AW168" i="12"/>
  <c r="AM169" i="12"/>
  <c r="AO169" i="12"/>
  <c r="AV169" i="12"/>
  <c r="AL170" i="12"/>
  <c r="AN170" i="12"/>
  <c r="AP170" i="12"/>
  <c r="AU170" i="12"/>
  <c r="AW170" i="12"/>
  <c r="AM171" i="12"/>
  <c r="AO171" i="12"/>
  <c r="AV171" i="12"/>
  <c r="AL172" i="12"/>
  <c r="AN172" i="12"/>
  <c r="AP172" i="12"/>
  <c r="AU172" i="12"/>
  <c r="AW172" i="12"/>
  <c r="AM173" i="12"/>
  <c r="AO173" i="12"/>
  <c r="AV173" i="12"/>
  <c r="AL174" i="12"/>
  <c r="AN174" i="12"/>
  <c r="AP174" i="12"/>
  <c r="AU174" i="12"/>
  <c r="AW174" i="12"/>
  <c r="AL176" i="12"/>
  <c r="AN176" i="12"/>
  <c r="AP176" i="12"/>
  <c r="AU176" i="12"/>
  <c r="AW176" i="12"/>
  <c r="AM177" i="12"/>
  <c r="AO177" i="12"/>
  <c r="AV177" i="12"/>
  <c r="AL178" i="12"/>
  <c r="AN178" i="12"/>
  <c r="AP178" i="12"/>
  <c r="AU178" i="12"/>
  <c r="AW178" i="12"/>
  <c r="AM179" i="12"/>
  <c r="AO179" i="12"/>
  <c r="AV179" i="12"/>
  <c r="AL180" i="12"/>
  <c r="AN180" i="12"/>
  <c r="AP180" i="12"/>
  <c r="AU180" i="12"/>
  <c r="AW180" i="12"/>
  <c r="AM181" i="12"/>
  <c r="AO181" i="12"/>
  <c r="AV181" i="12"/>
  <c r="AL182" i="12"/>
  <c r="AN182" i="12"/>
  <c r="AP182" i="12"/>
  <c r="AU182" i="12"/>
  <c r="AW182" i="12"/>
  <c r="AM183" i="12"/>
  <c r="AO183" i="12"/>
  <c r="AV183" i="12"/>
  <c r="AL184" i="12"/>
  <c r="AN184" i="12"/>
  <c r="AP184" i="12"/>
  <c r="AU184" i="12"/>
  <c r="AW184" i="12"/>
  <c r="AM185" i="12"/>
  <c r="AO185" i="12"/>
  <c r="AV185" i="12"/>
  <c r="AL186" i="12"/>
  <c r="AN186" i="12"/>
  <c r="AP186" i="12"/>
  <c r="AU186" i="12"/>
  <c r="AW186" i="12"/>
  <c r="AM187" i="12"/>
  <c r="AO187" i="12"/>
  <c r="AV187" i="12"/>
  <c r="AL188" i="12"/>
  <c r="AN188" i="12"/>
  <c r="AP188" i="12"/>
  <c r="AU188" i="12"/>
  <c r="AW188" i="12"/>
  <c r="AM189" i="12"/>
  <c r="AO189" i="12"/>
  <c r="AV189" i="12"/>
  <c r="AL190" i="12"/>
  <c r="AN190" i="12"/>
  <c r="AP190" i="12"/>
  <c r="AU190" i="12"/>
  <c r="AW190" i="12"/>
  <c r="AL192" i="12"/>
  <c r="AN192" i="12"/>
  <c r="AP192" i="12"/>
  <c r="AU192" i="12"/>
  <c r="AW192" i="12"/>
  <c r="AM193" i="12"/>
  <c r="AO193" i="12"/>
  <c r="AV193" i="12"/>
  <c r="AL194" i="12"/>
  <c r="AN194" i="12"/>
  <c r="AP194" i="12"/>
  <c r="AU194" i="12"/>
  <c r="AW194" i="12"/>
  <c r="AM195" i="12"/>
  <c r="AO195" i="12"/>
  <c r="AV195" i="12"/>
  <c r="AL196" i="12"/>
  <c r="AN196" i="12"/>
  <c r="AP196" i="12"/>
  <c r="AU196" i="12"/>
  <c r="AW196" i="12"/>
  <c r="AM197" i="12"/>
  <c r="AO197" i="12"/>
  <c r="AV197" i="12"/>
  <c r="AL198" i="12"/>
  <c r="AN198" i="12"/>
  <c r="AP198" i="12"/>
  <c r="AU198" i="12"/>
  <c r="AW198" i="12"/>
  <c r="AP145" i="12"/>
  <c r="AU145" i="12"/>
  <c r="AW145" i="12"/>
  <c r="AM146" i="12"/>
  <c r="AO146" i="12"/>
  <c r="AV146" i="12"/>
  <c r="AL147" i="12"/>
  <c r="AN147" i="12"/>
  <c r="AP147" i="12"/>
  <c r="AU147" i="12"/>
  <c r="AW147" i="12"/>
  <c r="AM148" i="12"/>
  <c r="AO148" i="12"/>
  <c r="AV148" i="12"/>
  <c r="AL149" i="12"/>
  <c r="AN149" i="12"/>
  <c r="AP149" i="12"/>
  <c r="AU149" i="12"/>
  <c r="AW149" i="12"/>
  <c r="AM150" i="12"/>
  <c r="AO150" i="12"/>
  <c r="AV150" i="12"/>
  <c r="AL151" i="12"/>
  <c r="AN151" i="12"/>
  <c r="AP151" i="12"/>
  <c r="AU151" i="12"/>
  <c r="AW151" i="12"/>
  <c r="AM152" i="12"/>
  <c r="AO152" i="12"/>
  <c r="AV152" i="12"/>
  <c r="AL153" i="12"/>
  <c r="AN153" i="12"/>
  <c r="AP153" i="12"/>
  <c r="AU153" i="12"/>
  <c r="AW153" i="12"/>
  <c r="AM154" i="12"/>
  <c r="AO154" i="12"/>
  <c r="AV154" i="12"/>
  <c r="AL155" i="12"/>
  <c r="AN155" i="12"/>
  <c r="AP155" i="12"/>
  <c r="AU155" i="12"/>
  <c r="AW155" i="12"/>
  <c r="AL157" i="12"/>
  <c r="AN157" i="12"/>
  <c r="AP157" i="12"/>
  <c r="AU157" i="12"/>
  <c r="AW157" i="12"/>
  <c r="AM158" i="12"/>
  <c r="AO158" i="12"/>
  <c r="AV158" i="12"/>
  <c r="AL159" i="12"/>
  <c r="AN159" i="12"/>
  <c r="AP159" i="12"/>
  <c r="AU159" i="12"/>
  <c r="AW159" i="12"/>
  <c r="AM160" i="12"/>
  <c r="AO160" i="12"/>
  <c r="AV160" i="12"/>
  <c r="AL161" i="12"/>
  <c r="AN161" i="12"/>
  <c r="AP161" i="12"/>
  <c r="AU161" i="12"/>
  <c r="AW161" i="12"/>
  <c r="AM162" i="12"/>
  <c r="AO162" i="12"/>
  <c r="AV162" i="12"/>
  <c r="AL163" i="12"/>
  <c r="AN163" i="12"/>
  <c r="AP163" i="12"/>
  <c r="AU163" i="12"/>
  <c r="AW163" i="12"/>
  <c r="AM164" i="12"/>
  <c r="AO164" i="12"/>
  <c r="AV164" i="12"/>
  <c r="AL165" i="12"/>
  <c r="AN165" i="12"/>
  <c r="AP165" i="12"/>
  <c r="AU165" i="12"/>
  <c r="AW165" i="12"/>
  <c r="AM166" i="12"/>
  <c r="AO166" i="12"/>
  <c r="AV166" i="12"/>
  <c r="AL167" i="12"/>
  <c r="AN167" i="12"/>
  <c r="AP167" i="12"/>
  <c r="AU167" i="12"/>
  <c r="AW167" i="12"/>
  <c r="AM168" i="12"/>
  <c r="AO168" i="12"/>
  <c r="AV168" i="12"/>
  <c r="AL169" i="12"/>
  <c r="AN169" i="12"/>
  <c r="AP169" i="12"/>
  <c r="AU169" i="12"/>
  <c r="AW169" i="12"/>
  <c r="AM170" i="12"/>
  <c r="AO170" i="12"/>
  <c r="AV170" i="12"/>
  <c r="AL171" i="12"/>
  <c r="AN171" i="12"/>
  <c r="AP171" i="12"/>
  <c r="AU171" i="12"/>
  <c r="AW171" i="12"/>
  <c r="AM172" i="12"/>
  <c r="AO172" i="12"/>
  <c r="AV172" i="12"/>
  <c r="AL173" i="12"/>
  <c r="AN173" i="12"/>
  <c r="AP173" i="12"/>
  <c r="AU173" i="12"/>
  <c r="AW173" i="12"/>
  <c r="AM174" i="12"/>
  <c r="AO174" i="12"/>
  <c r="AV174" i="12"/>
  <c r="AL175" i="12"/>
  <c r="AM176" i="12"/>
  <c r="AO176" i="12"/>
  <c r="AV176" i="12"/>
  <c r="AL177" i="12"/>
  <c r="AN177" i="12"/>
  <c r="AP177" i="12"/>
  <c r="AU177" i="12"/>
  <c r="AW177" i="12"/>
  <c r="AM178" i="12"/>
  <c r="AO178" i="12"/>
  <c r="AV178" i="12"/>
  <c r="AL179" i="12"/>
  <c r="AN179" i="12"/>
  <c r="AP179" i="12"/>
  <c r="AU179" i="12"/>
  <c r="AW179" i="12"/>
  <c r="AM180" i="12"/>
  <c r="AO180" i="12"/>
  <c r="AV180" i="12"/>
  <c r="AL181" i="12"/>
  <c r="AN181" i="12"/>
  <c r="AP181" i="12"/>
  <c r="AU181" i="12"/>
  <c r="AW181" i="12"/>
  <c r="AM182" i="12"/>
  <c r="AO182" i="12"/>
  <c r="AV182" i="12"/>
  <c r="AL183" i="12"/>
  <c r="AN183" i="12"/>
  <c r="AP183" i="12"/>
  <c r="AU183" i="12"/>
  <c r="AW183" i="12"/>
  <c r="AM184" i="12"/>
  <c r="AO184" i="12"/>
  <c r="AV184" i="12"/>
  <c r="AL185" i="12"/>
  <c r="AN185" i="12"/>
  <c r="AP185" i="12"/>
  <c r="AU185" i="12"/>
  <c r="AW185" i="12"/>
  <c r="AM186" i="12"/>
  <c r="AO186" i="12"/>
  <c r="AV186" i="12"/>
  <c r="AL187" i="12"/>
  <c r="AN187" i="12"/>
  <c r="AP187" i="12"/>
  <c r="AU187" i="12"/>
  <c r="AW187" i="12"/>
  <c r="AM188" i="12"/>
  <c r="AO188" i="12"/>
  <c r="AV188" i="12"/>
  <c r="AL189" i="12"/>
  <c r="AN189" i="12"/>
  <c r="AP189" i="12"/>
  <c r="AU189" i="12"/>
  <c r="AW189" i="12"/>
  <c r="AM190" i="12"/>
  <c r="AO190" i="12"/>
  <c r="AV190" i="12"/>
  <c r="AL191" i="12"/>
  <c r="AM192" i="12"/>
  <c r="AO192" i="12"/>
  <c r="AV192" i="12"/>
  <c r="AL193" i="12"/>
  <c r="AN193" i="12"/>
  <c r="AP193" i="12"/>
  <c r="AU193" i="12"/>
  <c r="AW193" i="12"/>
  <c r="AM194" i="12"/>
  <c r="AO194" i="12"/>
  <c r="AV194" i="12"/>
  <c r="AL195" i="12"/>
  <c r="AN195" i="12"/>
  <c r="AP195" i="12"/>
  <c r="AU195" i="12"/>
  <c r="AW195" i="12"/>
  <c r="AM196" i="12"/>
  <c r="AO196" i="12"/>
  <c r="AV196" i="12"/>
  <c r="AL197" i="12"/>
  <c r="AN197" i="12"/>
  <c r="AP197" i="12"/>
  <c r="AU197" i="12"/>
  <c r="AW197" i="12"/>
  <c r="AM198" i="12"/>
  <c r="AO198" i="12"/>
  <c r="AV198" i="12"/>
  <c r="U86" i="12"/>
  <c r="U89" i="12"/>
  <c r="U88" i="12"/>
  <c r="U87" i="12"/>
  <c r="K39" i="12" l="1"/>
  <c r="K38" i="12"/>
  <c r="L26" i="14"/>
  <c r="AM56" i="14"/>
  <c r="L29" i="14"/>
  <c r="M29" i="14"/>
  <c r="L28" i="14"/>
  <c r="L20" i="14"/>
  <c r="L19" i="16"/>
  <c r="K46" i="16"/>
  <c r="K44" i="16"/>
  <c r="K43" i="16"/>
  <c r="L18" i="16"/>
  <c r="M21" i="16"/>
  <c r="L28" i="12"/>
  <c r="L30" i="12"/>
  <c r="M28" i="12"/>
  <c r="L21" i="16"/>
  <c r="K51" i="16"/>
  <c r="AM51" i="16"/>
  <c r="AF48" i="16" s="1"/>
  <c r="AM52" i="14"/>
  <c r="AF47" i="14" s="1"/>
  <c r="AM43" i="14"/>
  <c r="AF56" i="14" s="1"/>
  <c r="L23" i="14"/>
  <c r="M23" i="12"/>
  <c r="L23" i="12"/>
  <c r="AM55" i="16"/>
  <c r="AF44" i="16" s="1"/>
  <c r="K48" i="16"/>
  <c r="AM45" i="16"/>
  <c r="AF54" i="16" s="1"/>
  <c r="AM50" i="16"/>
  <c r="AM93" i="16" s="1"/>
  <c r="K47" i="16"/>
  <c r="L25" i="16"/>
  <c r="L24" i="16"/>
  <c r="L25" i="14"/>
  <c r="AM54" i="14"/>
  <c r="AF45" i="14" s="1"/>
  <c r="M18" i="14"/>
  <c r="M27" i="14"/>
  <c r="L18" i="14"/>
  <c r="L27" i="14"/>
  <c r="L22" i="14"/>
  <c r="AM53" i="14"/>
  <c r="AF46" i="14" s="1"/>
  <c r="AM44" i="14"/>
  <c r="AM175" i="14" s="1"/>
  <c r="AM45" i="14"/>
  <c r="AF54" i="14" s="1"/>
  <c r="L16" i="12"/>
  <c r="L28" i="16"/>
  <c r="AM47" i="16"/>
  <c r="AM130" i="16" s="1"/>
  <c r="K50" i="16"/>
  <c r="M17" i="16"/>
  <c r="AM44" i="16"/>
  <c r="AF55" i="16" s="1"/>
  <c r="AM54" i="16"/>
  <c r="AF45" i="16" s="1"/>
  <c r="K39" i="16"/>
  <c r="M18" i="16"/>
  <c r="L17" i="16"/>
  <c r="AM52" i="16"/>
  <c r="AF47" i="16" s="1"/>
  <c r="AM53" i="16"/>
  <c r="AM73" i="16" s="1"/>
  <c r="L26" i="16"/>
  <c r="M28" i="16"/>
  <c r="K40" i="16"/>
  <c r="M21" i="14"/>
  <c r="L24" i="14"/>
  <c r="AM47" i="14"/>
  <c r="AF52" i="14" s="1"/>
  <c r="AM48" i="14"/>
  <c r="AM122" i="14" s="1"/>
  <c r="AM49" i="14"/>
  <c r="AF50" i="14" s="1"/>
  <c r="M20" i="14"/>
  <c r="M19" i="14"/>
  <c r="AM46" i="14"/>
  <c r="AF53" i="14" s="1"/>
  <c r="L19" i="14"/>
  <c r="AM51" i="14"/>
  <c r="AF48" i="14" s="1"/>
  <c r="L17" i="14"/>
  <c r="I69" i="14"/>
  <c r="J61" i="14" s="1"/>
  <c r="I85" i="14" s="1"/>
  <c r="I94" i="14" s="1"/>
  <c r="M17" i="14"/>
  <c r="L21" i="14"/>
  <c r="AM43" i="12"/>
  <c r="AF56" i="12" s="1"/>
  <c r="AM50" i="12"/>
  <c r="M16" i="12"/>
  <c r="AM49" i="12"/>
  <c r="AM51" i="12"/>
  <c r="AF48" i="12" s="1"/>
  <c r="L24" i="12"/>
  <c r="M24" i="12"/>
  <c r="I69" i="12"/>
  <c r="J61" i="12" s="1"/>
  <c r="I118" i="12" s="1"/>
  <c r="I127" i="12" s="1"/>
  <c r="L19" i="12"/>
  <c r="M19" i="12"/>
  <c r="AM50" i="14"/>
  <c r="AM93" i="14" s="1"/>
  <c r="AM49" i="16"/>
  <c r="AM105" i="16" s="1"/>
  <c r="AM46" i="16"/>
  <c r="AF53" i="16" s="1"/>
  <c r="K45" i="16"/>
  <c r="I69" i="16"/>
  <c r="J61" i="16" s="1"/>
  <c r="U71" i="16" s="1"/>
  <c r="K42" i="16"/>
  <c r="L20" i="16"/>
  <c r="L23" i="16"/>
  <c r="AM43" i="16"/>
  <c r="AF56" i="16" s="1"/>
  <c r="AM55" i="14"/>
  <c r="AF44" i="14" s="1"/>
  <c r="L25" i="12"/>
  <c r="L17" i="12"/>
  <c r="M27" i="16"/>
  <c r="AF49" i="16"/>
  <c r="M22" i="16"/>
  <c r="AF51" i="16"/>
  <c r="AM122" i="16"/>
  <c r="AF43" i="16"/>
  <c r="AM60" i="16"/>
  <c r="M29" i="16"/>
  <c r="I67" i="16"/>
  <c r="L16" i="16"/>
  <c r="K38" i="16"/>
  <c r="AM84" i="16"/>
  <c r="L16" i="14"/>
  <c r="AF43" i="14"/>
  <c r="AM60" i="14"/>
  <c r="M22" i="14"/>
  <c r="M26" i="14"/>
  <c r="M28" i="14"/>
  <c r="AF46" i="16" l="1"/>
  <c r="K39" i="14"/>
  <c r="K45" i="14"/>
  <c r="K40" i="14"/>
  <c r="K38" i="14"/>
  <c r="K44" i="14"/>
  <c r="K50" i="14"/>
  <c r="K41" i="14"/>
  <c r="K42" i="14"/>
  <c r="K47" i="14"/>
  <c r="K46" i="14"/>
  <c r="AM73" i="14"/>
  <c r="K43" i="14"/>
  <c r="K48" i="14"/>
  <c r="K49" i="14"/>
  <c r="K47" i="12"/>
  <c r="K46" i="12"/>
  <c r="K50" i="12"/>
  <c r="K41" i="12"/>
  <c r="K45" i="12"/>
  <c r="M25" i="14"/>
  <c r="AM55" i="12"/>
  <c r="AF44" i="12" s="1"/>
  <c r="AM56" i="12"/>
  <c r="AF43" i="12" s="1"/>
  <c r="L21" i="12"/>
  <c r="I68" i="12"/>
  <c r="AM78" i="16"/>
  <c r="AM78" i="14"/>
  <c r="D26" i="16"/>
  <c r="AF52" i="16"/>
  <c r="AM156" i="16"/>
  <c r="M25" i="16"/>
  <c r="N24" i="16"/>
  <c r="AM70" i="16"/>
  <c r="I68" i="16"/>
  <c r="J58" i="16" s="1"/>
  <c r="N25" i="16"/>
  <c r="M29" i="12"/>
  <c r="AM52" i="12"/>
  <c r="AF47" i="12" s="1"/>
  <c r="N27" i="14"/>
  <c r="N24" i="14"/>
  <c r="AF51" i="14"/>
  <c r="AM130" i="14"/>
  <c r="AM84" i="14"/>
  <c r="N21" i="14"/>
  <c r="X77" i="14"/>
  <c r="M24" i="16"/>
  <c r="I85" i="12"/>
  <c r="I94" i="12" s="1"/>
  <c r="L26" i="12"/>
  <c r="L29" i="12"/>
  <c r="K51" i="12"/>
  <c r="M26" i="12"/>
  <c r="I67" i="12"/>
  <c r="X82" i="16"/>
  <c r="M26" i="16"/>
  <c r="AM67" i="16"/>
  <c r="N17" i="14"/>
  <c r="AM144" i="14"/>
  <c r="N22" i="14"/>
  <c r="AM156" i="14"/>
  <c r="AF55" i="14"/>
  <c r="N19" i="14"/>
  <c r="M24" i="14"/>
  <c r="I67" i="14"/>
  <c r="AM191" i="14"/>
  <c r="X86" i="14"/>
  <c r="X87" i="12"/>
  <c r="N17" i="12"/>
  <c r="M19" i="16"/>
  <c r="M23" i="16"/>
  <c r="AM67" i="14"/>
  <c r="AM70" i="14"/>
  <c r="AF49" i="14"/>
  <c r="M17" i="12"/>
  <c r="AM191" i="12"/>
  <c r="M21" i="12"/>
  <c r="AM191" i="16"/>
  <c r="AF50" i="16"/>
  <c r="D22" i="16"/>
  <c r="N29" i="16"/>
  <c r="AM175" i="16"/>
  <c r="D27" i="16"/>
  <c r="N20" i="16"/>
  <c r="AM144" i="16"/>
  <c r="AM105" i="14"/>
  <c r="I68" i="14"/>
  <c r="M23" i="14"/>
  <c r="I118" i="14"/>
  <c r="I127" i="14" s="1"/>
  <c r="U71" i="14"/>
  <c r="J32" i="14"/>
  <c r="AF50" i="12"/>
  <c r="AM105" i="12"/>
  <c r="L22" i="12"/>
  <c r="J32" i="12"/>
  <c r="AF49" i="12"/>
  <c r="AM93" i="12"/>
  <c r="AM48" i="12"/>
  <c r="AM44" i="12"/>
  <c r="AF55" i="12" s="1"/>
  <c r="L18" i="12"/>
  <c r="AM53" i="12"/>
  <c r="AM54" i="12"/>
  <c r="L27" i="12"/>
  <c r="M25" i="12"/>
  <c r="U71" i="12"/>
  <c r="AM84" i="12"/>
  <c r="L20" i="12"/>
  <c r="AM47" i="12"/>
  <c r="AM46" i="12"/>
  <c r="AM45" i="12"/>
  <c r="J32" i="16"/>
  <c r="I118" i="16"/>
  <c r="I127" i="16" s="1"/>
  <c r="I85" i="16"/>
  <c r="I94" i="16" s="1"/>
  <c r="N21" i="16"/>
  <c r="M20" i="16"/>
  <c r="M16" i="16"/>
  <c r="N27" i="16"/>
  <c r="X90" i="16"/>
  <c r="X76" i="16" s="1"/>
  <c r="N22" i="16"/>
  <c r="X85" i="16"/>
  <c r="X88" i="16"/>
  <c r="X74" i="16" s="1"/>
  <c r="AE44" i="16"/>
  <c r="AE44" i="14"/>
  <c r="AE45" i="14" s="1"/>
  <c r="X88" i="14"/>
  <c r="X74" i="14" s="1"/>
  <c r="N25" i="14"/>
  <c r="D25" i="14"/>
  <c r="X89" i="14"/>
  <c r="X75" i="14" s="1"/>
  <c r="N26" i="14"/>
  <c r="M16" i="14"/>
  <c r="N29" i="12"/>
  <c r="AM60" i="12" l="1"/>
  <c r="K42" i="12"/>
  <c r="K49" i="12"/>
  <c r="K48" i="12"/>
  <c r="K44" i="12"/>
  <c r="K43" i="12"/>
  <c r="K40" i="12"/>
  <c r="D18" i="16"/>
  <c r="D25" i="16"/>
  <c r="X89" i="16"/>
  <c r="X75" i="16" s="1"/>
  <c r="N26" i="16"/>
  <c r="N19" i="16"/>
  <c r="X87" i="14"/>
  <c r="X72" i="14" s="1"/>
  <c r="X85" i="14"/>
  <c r="D28" i="14"/>
  <c r="N29" i="14"/>
  <c r="D24" i="14"/>
  <c r="X84" i="14"/>
  <c r="X80" i="14"/>
  <c r="D17" i="14"/>
  <c r="J58" i="12"/>
  <c r="K31" i="12" s="1"/>
  <c r="AM67" i="12"/>
  <c r="X81" i="14"/>
  <c r="X66" i="14" s="1"/>
  <c r="D27" i="14"/>
  <c r="N18" i="14"/>
  <c r="N24" i="12"/>
  <c r="X91" i="14"/>
  <c r="X90" i="14"/>
  <c r="X76" i="14" s="1"/>
  <c r="D20" i="14"/>
  <c r="AM78" i="12"/>
  <c r="D26" i="14"/>
  <c r="D16" i="14"/>
  <c r="I65" i="16"/>
  <c r="G118" i="16"/>
  <c r="H118" i="16" s="1"/>
  <c r="J119" i="16" s="1"/>
  <c r="J31" i="16"/>
  <c r="D24" i="16"/>
  <c r="X87" i="16"/>
  <c r="X73" i="16" s="1"/>
  <c r="D19" i="16"/>
  <c r="N18" i="16"/>
  <c r="X81" i="16"/>
  <c r="N28" i="14"/>
  <c r="D21" i="14"/>
  <c r="D22" i="14"/>
  <c r="X83" i="14"/>
  <c r="D18" i="14"/>
  <c r="N20" i="14"/>
  <c r="D23" i="14"/>
  <c r="D19" i="14"/>
  <c r="X82" i="14"/>
  <c r="X67" i="14" s="1"/>
  <c r="X83" i="16"/>
  <c r="X68" i="16" s="1"/>
  <c r="N23" i="16"/>
  <c r="D23" i="16"/>
  <c r="X86" i="16"/>
  <c r="X71" i="16" s="1"/>
  <c r="D24" i="12"/>
  <c r="X80" i="12"/>
  <c r="K32" i="12"/>
  <c r="D25" i="12"/>
  <c r="K32" i="16"/>
  <c r="D17" i="16"/>
  <c r="K32" i="14"/>
  <c r="J58" i="14"/>
  <c r="G118" i="14" s="1"/>
  <c r="G127" i="14" s="1"/>
  <c r="N23" i="14"/>
  <c r="AE44" i="12"/>
  <c r="D20" i="16"/>
  <c r="D28" i="16"/>
  <c r="X88" i="12"/>
  <c r="X74" i="12" s="1"/>
  <c r="X77" i="16"/>
  <c r="N28" i="16"/>
  <c r="X91" i="16"/>
  <c r="G85" i="16"/>
  <c r="H85" i="16" s="1"/>
  <c r="J86" i="16" s="1"/>
  <c r="T71" i="16"/>
  <c r="D21" i="16"/>
  <c r="X84" i="16"/>
  <c r="X69" i="16" s="1"/>
  <c r="AM175" i="12"/>
  <c r="AF53" i="12"/>
  <c r="AM144" i="12"/>
  <c r="AF51" i="12"/>
  <c r="AM122" i="12"/>
  <c r="M18" i="12"/>
  <c r="AF52" i="12"/>
  <c r="AM130" i="12"/>
  <c r="AF45" i="12"/>
  <c r="AM70" i="12"/>
  <c r="M22" i="12"/>
  <c r="N16" i="12"/>
  <c r="Z79" i="12"/>
  <c r="Z80" i="12" s="1"/>
  <c r="Z65" i="12" s="1"/>
  <c r="X79" i="12"/>
  <c r="D16" i="12"/>
  <c r="M27" i="12"/>
  <c r="N25" i="12"/>
  <c r="M20" i="12"/>
  <c r="AF46" i="12"/>
  <c r="AM73" i="12"/>
  <c r="AF54" i="12"/>
  <c r="AM156" i="12"/>
  <c r="X71" i="14"/>
  <c r="X70" i="16"/>
  <c r="X67" i="16"/>
  <c r="AE45" i="16"/>
  <c r="AE46" i="16" s="1"/>
  <c r="AE47" i="16" s="1"/>
  <c r="AE48" i="16" s="1"/>
  <c r="AE49" i="16" s="1"/>
  <c r="AE50" i="16" s="1"/>
  <c r="AE51" i="16" s="1"/>
  <c r="AE52" i="16" s="1"/>
  <c r="AE53" i="16" s="1"/>
  <c r="AE54" i="16" s="1"/>
  <c r="AE55" i="16" s="1"/>
  <c r="AE56" i="16" s="1"/>
  <c r="N17" i="16"/>
  <c r="D16" i="16"/>
  <c r="X80" i="16"/>
  <c r="Z79" i="16"/>
  <c r="Z80" i="16" s="1"/>
  <c r="N16" i="16"/>
  <c r="X79" i="16"/>
  <c r="AE46" i="14"/>
  <c r="AE47" i="14" s="1"/>
  <c r="AE48" i="14" s="1"/>
  <c r="AE49" i="14" s="1"/>
  <c r="AE50" i="14" s="1"/>
  <c r="AE51" i="14" s="1"/>
  <c r="AE52" i="14" s="1"/>
  <c r="AE53" i="14" s="1"/>
  <c r="AE54" i="14" s="1"/>
  <c r="AE55" i="14" s="1"/>
  <c r="AE56" i="14" s="1"/>
  <c r="X79" i="14"/>
  <c r="N16" i="14"/>
  <c r="Z79" i="14"/>
  <c r="Z80" i="14" s="1"/>
  <c r="X73" i="14"/>
  <c r="X73" i="12"/>
  <c r="X68" i="14" l="1"/>
  <c r="X65" i="12"/>
  <c r="X72" i="16"/>
  <c r="G94" i="16"/>
  <c r="H98" i="16" s="1"/>
  <c r="G118" i="12"/>
  <c r="H118" i="12" s="1"/>
  <c r="J119" i="12" s="1"/>
  <c r="X69" i="14"/>
  <c r="X70" i="14"/>
  <c r="H118" i="14"/>
  <c r="J119" i="14" s="1"/>
  <c r="I65" i="14"/>
  <c r="X65" i="14"/>
  <c r="I65" i="12"/>
  <c r="G85" i="12"/>
  <c r="G94" i="12" s="1"/>
  <c r="T71" i="12"/>
  <c r="J31" i="12"/>
  <c r="G85" i="14"/>
  <c r="K31" i="16"/>
  <c r="T71" i="14"/>
  <c r="G127" i="16"/>
  <c r="H127" i="16" s="1"/>
  <c r="J128" i="16" s="1"/>
  <c r="X89" i="12"/>
  <c r="X75" i="12" s="1"/>
  <c r="N26" i="12"/>
  <c r="AE45" i="12"/>
  <c r="AE46" i="12" s="1"/>
  <c r="AE47" i="12" s="1"/>
  <c r="AE48" i="12" s="1"/>
  <c r="AE49" i="12" s="1"/>
  <c r="AE50" i="12" s="1"/>
  <c r="AE51" i="12" s="1"/>
  <c r="AE52" i="12" s="1"/>
  <c r="AE53" i="12" s="1"/>
  <c r="AE54" i="12" s="1"/>
  <c r="AE55" i="12" s="1"/>
  <c r="AE56" i="12" s="1"/>
  <c r="Z81" i="12"/>
  <c r="Z82" i="12" s="1"/>
  <c r="X90" i="12"/>
  <c r="X76" i="12" s="1"/>
  <c r="N27" i="12"/>
  <c r="D26" i="12"/>
  <c r="D18" i="12"/>
  <c r="N19" i="12"/>
  <c r="X82" i="12"/>
  <c r="D28" i="12"/>
  <c r="X77" i="12"/>
  <c r="X91" i="12"/>
  <c r="N28" i="12"/>
  <c r="D27" i="12"/>
  <c r="D21" i="12"/>
  <c r="X85" i="12"/>
  <c r="N22" i="12"/>
  <c r="N18" i="12"/>
  <c r="D17" i="12"/>
  <c r="X81" i="12"/>
  <c r="X66" i="12" s="1"/>
  <c r="D23" i="12"/>
  <c r="X86" i="12"/>
  <c r="D22" i="12"/>
  <c r="N23" i="12"/>
  <c r="N20" i="12"/>
  <c r="X83" i="12"/>
  <c r="D19" i="12"/>
  <c r="N21" i="12"/>
  <c r="X84" i="12"/>
  <c r="D20" i="12"/>
  <c r="X65" i="16"/>
  <c r="X66" i="16"/>
  <c r="AG38" i="16"/>
  <c r="AN46" i="16" s="1"/>
  <c r="AG39" i="16"/>
  <c r="Z81" i="16"/>
  <c r="Z65" i="16"/>
  <c r="F108" i="16"/>
  <c r="AG39" i="14"/>
  <c r="AG38" i="14"/>
  <c r="Z65" i="14"/>
  <c r="Z81" i="14"/>
  <c r="I132" i="14"/>
  <c r="H127" i="14"/>
  <c r="J128" i="14" s="1"/>
  <c r="I131" i="14"/>
  <c r="H94" i="16" l="1"/>
  <c r="J95" i="16" s="1"/>
  <c r="F107" i="16" s="1"/>
  <c r="I132" i="16"/>
  <c r="I131" i="16"/>
  <c r="G127" i="12"/>
  <c r="H85" i="12"/>
  <c r="J86" i="12" s="1"/>
  <c r="F108" i="12" s="1"/>
  <c r="Z66" i="12"/>
  <c r="J31" i="14"/>
  <c r="K31" i="14"/>
  <c r="G94" i="14"/>
  <c r="H85" i="14"/>
  <c r="J86" i="14" s="1"/>
  <c r="F108" i="14" s="1"/>
  <c r="X67" i="12"/>
  <c r="X70" i="12"/>
  <c r="AG39" i="12"/>
  <c r="X69" i="12"/>
  <c r="F133" i="16"/>
  <c r="K33" i="16" s="1"/>
  <c r="X68" i="12"/>
  <c r="X71" i="12"/>
  <c r="X72" i="12"/>
  <c r="AG38" i="12"/>
  <c r="AN55" i="12" s="1"/>
  <c r="H97" i="16"/>
  <c r="I100" i="16" s="1"/>
  <c r="F104" i="16" s="1"/>
  <c r="AN48" i="16"/>
  <c r="AN122" i="16" s="1"/>
  <c r="AF40" i="16"/>
  <c r="AN51" i="16"/>
  <c r="AO51" i="16" s="1"/>
  <c r="AO84" i="16" s="1"/>
  <c r="AN52" i="16"/>
  <c r="AO52" i="16" s="1"/>
  <c r="AO78" i="16" s="1"/>
  <c r="AN50" i="16"/>
  <c r="AP50" i="16" s="1"/>
  <c r="AP93" i="16" s="1"/>
  <c r="AN43" i="16"/>
  <c r="AN191" i="16" s="1"/>
  <c r="AN55" i="16"/>
  <c r="AO55" i="16" s="1"/>
  <c r="AO67" i="16" s="1"/>
  <c r="M36" i="16"/>
  <c r="AN54" i="16"/>
  <c r="AP54" i="16" s="1"/>
  <c r="AP70" i="16" s="1"/>
  <c r="AN45" i="16"/>
  <c r="AO45" i="16" s="1"/>
  <c r="AO156" i="16" s="1"/>
  <c r="AN53" i="16"/>
  <c r="AP53" i="16" s="1"/>
  <c r="AP73" i="16" s="1"/>
  <c r="AN47" i="16"/>
  <c r="AN130" i="16" s="1"/>
  <c r="AN49" i="16"/>
  <c r="AP49" i="16" s="1"/>
  <c r="AP105" i="16" s="1"/>
  <c r="AN44" i="16"/>
  <c r="AO44" i="16" s="1"/>
  <c r="AO175" i="16" s="1"/>
  <c r="AP46" i="16"/>
  <c r="AP144" i="16" s="1"/>
  <c r="AO46" i="16"/>
  <c r="AO144" i="16" s="1"/>
  <c r="AN144" i="16"/>
  <c r="Z82" i="16"/>
  <c r="Z66" i="16"/>
  <c r="AR42" i="16"/>
  <c r="AP38" i="16"/>
  <c r="AF40" i="14"/>
  <c r="AN47" i="14"/>
  <c r="AN48" i="14"/>
  <c r="AN52" i="14"/>
  <c r="AN55" i="14"/>
  <c r="AN51" i="14"/>
  <c r="AN46" i="14"/>
  <c r="AN45" i="14"/>
  <c r="M36" i="14"/>
  <c r="AN43" i="14"/>
  <c r="AN191" i="14" s="1"/>
  <c r="AN50" i="14"/>
  <c r="AN49" i="14"/>
  <c r="AN53" i="14"/>
  <c r="AN44" i="14"/>
  <c r="AN54" i="14"/>
  <c r="AP38" i="14"/>
  <c r="AR42" i="14"/>
  <c r="F133" i="14"/>
  <c r="K33" i="14" s="1"/>
  <c r="Z82" i="14"/>
  <c r="Z66" i="14"/>
  <c r="H127" i="12"/>
  <c r="J128" i="12" s="1"/>
  <c r="I131" i="12"/>
  <c r="I132" i="12"/>
  <c r="H98" i="12"/>
  <c r="H94" i="12"/>
  <c r="J95" i="12" s="1"/>
  <c r="F107" i="12" s="1"/>
  <c r="Z83" i="12"/>
  <c r="Z67" i="12"/>
  <c r="AR42" i="12" l="1"/>
  <c r="AR51" i="12" s="1"/>
  <c r="AN84" i="16"/>
  <c r="AP51" i="16"/>
  <c r="AP84" i="16" s="1"/>
  <c r="M41" i="12"/>
  <c r="H94" i="14"/>
  <c r="J95" i="14" s="1"/>
  <c r="F107" i="14" s="1"/>
  <c r="H98" i="14"/>
  <c r="AO48" i="16"/>
  <c r="AO122" i="16" s="1"/>
  <c r="M46" i="12"/>
  <c r="M42" i="12"/>
  <c r="M51" i="12"/>
  <c r="M48" i="12"/>
  <c r="L38" i="12"/>
  <c r="M44" i="12"/>
  <c r="M45" i="12"/>
  <c r="L49" i="12"/>
  <c r="L39" i="12"/>
  <c r="AP38" i="12"/>
  <c r="AP48" i="16"/>
  <c r="AP122" i="16" s="1"/>
  <c r="AP44" i="16"/>
  <c r="AP175" i="16" s="1"/>
  <c r="AN70" i="16"/>
  <c r="AO50" i="16"/>
  <c r="AO93" i="16" s="1"/>
  <c r="AN45" i="12"/>
  <c r="AN156" i="12" s="1"/>
  <c r="AN53" i="12"/>
  <c r="AO53" i="12" s="1"/>
  <c r="AO73" i="12" s="1"/>
  <c r="AN46" i="12"/>
  <c r="AP46" i="12" s="1"/>
  <c r="AP144" i="12" s="1"/>
  <c r="AN43" i="12"/>
  <c r="AN191" i="12" s="1"/>
  <c r="AF40" i="12"/>
  <c r="AN48" i="12"/>
  <c r="AN122" i="12" s="1"/>
  <c r="AN49" i="12"/>
  <c r="AO49" i="12" s="1"/>
  <c r="AO105" i="12" s="1"/>
  <c r="AN54" i="12"/>
  <c r="AO54" i="12" s="1"/>
  <c r="AO70" i="12" s="1"/>
  <c r="AN47" i="12"/>
  <c r="AP47" i="12" s="1"/>
  <c r="AP130" i="12" s="1"/>
  <c r="M36" i="12"/>
  <c r="AN50" i="12"/>
  <c r="AO50" i="12" s="1"/>
  <c r="AO93" i="12" s="1"/>
  <c r="AP55" i="16"/>
  <c r="AP67" i="16" s="1"/>
  <c r="AN44" i="12"/>
  <c r="AN175" i="12" s="1"/>
  <c r="AN52" i="12"/>
  <c r="AN78" i="12" s="1"/>
  <c r="AN51" i="12"/>
  <c r="AN84" i="12" s="1"/>
  <c r="AP55" i="12"/>
  <c r="AP67" i="12" s="1"/>
  <c r="AO55" i="12"/>
  <c r="AO67" i="12" s="1"/>
  <c r="AN67" i="12"/>
  <c r="AN105" i="16"/>
  <c r="AN73" i="16"/>
  <c r="AO49" i="16"/>
  <c r="AO105" i="16" s="1"/>
  <c r="AO54" i="16"/>
  <c r="AO70" i="16" s="1"/>
  <c r="AN67" i="16"/>
  <c r="AN93" i="16"/>
  <c r="AO53" i="16"/>
  <c r="AO73" i="16" s="1"/>
  <c r="AN175" i="16"/>
  <c r="AO47" i="16"/>
  <c r="AO130" i="16" s="1"/>
  <c r="AP45" i="16"/>
  <c r="AP156" i="16" s="1"/>
  <c r="AP52" i="16"/>
  <c r="AP78" i="16" s="1"/>
  <c r="AP47" i="16"/>
  <c r="AP130" i="16" s="1"/>
  <c r="AN156" i="16"/>
  <c r="AN78" i="16"/>
  <c r="L39" i="16"/>
  <c r="M39" i="16"/>
  <c r="L40" i="16"/>
  <c r="M40" i="16"/>
  <c r="L46" i="16"/>
  <c r="M46" i="16"/>
  <c r="L38" i="16"/>
  <c r="M38" i="16"/>
  <c r="L45" i="16"/>
  <c r="M45" i="16"/>
  <c r="AP43" i="16"/>
  <c r="AP191" i="16" s="1"/>
  <c r="AO43" i="16"/>
  <c r="AO191" i="16" s="1"/>
  <c r="L51" i="16"/>
  <c r="M51" i="16"/>
  <c r="L48" i="16"/>
  <c r="M48" i="16"/>
  <c r="L47" i="16"/>
  <c r="M47" i="16"/>
  <c r="L50" i="16"/>
  <c r="M50" i="16"/>
  <c r="L42" i="16"/>
  <c r="M42" i="16"/>
  <c r="L49" i="16"/>
  <c r="M49" i="16"/>
  <c r="L41" i="16"/>
  <c r="M41" i="16"/>
  <c r="AT45" i="16"/>
  <c r="AR50" i="16"/>
  <c r="AR54" i="16"/>
  <c r="AT52" i="16"/>
  <c r="AR53" i="16"/>
  <c r="AT44" i="16"/>
  <c r="AR56" i="16"/>
  <c r="AR45" i="16"/>
  <c r="AT47" i="16"/>
  <c r="AT53" i="16"/>
  <c r="AT46" i="16"/>
  <c r="AT51" i="16"/>
  <c r="AR44" i="16"/>
  <c r="AT54" i="16"/>
  <c r="AT43" i="16"/>
  <c r="AR51" i="16"/>
  <c r="AT56" i="16"/>
  <c r="AT50" i="16"/>
  <c r="AT48" i="16"/>
  <c r="AR49" i="16"/>
  <c r="AR52" i="16"/>
  <c r="AR48" i="16"/>
  <c r="AT49" i="16"/>
  <c r="AT55" i="16"/>
  <c r="AR47" i="16"/>
  <c r="AR55" i="16"/>
  <c r="AR43" i="16"/>
  <c r="AR46" i="16"/>
  <c r="I101" i="16"/>
  <c r="L44" i="16"/>
  <c r="M44" i="16"/>
  <c r="L43" i="16"/>
  <c r="M43" i="16"/>
  <c r="Z67" i="16"/>
  <c r="Z83" i="16"/>
  <c r="L43" i="14"/>
  <c r="M43" i="14"/>
  <c r="M42" i="14"/>
  <c r="L42" i="14"/>
  <c r="M41" i="14"/>
  <c r="L41" i="14"/>
  <c r="AR52" i="14"/>
  <c r="AT45" i="14"/>
  <c r="AT51" i="14"/>
  <c r="AT47" i="14"/>
  <c r="AT50" i="14"/>
  <c r="AT55" i="14"/>
  <c r="AR55" i="14"/>
  <c r="AR56" i="14"/>
  <c r="AR45" i="14"/>
  <c r="AT53" i="14"/>
  <c r="AR54" i="14"/>
  <c r="AT49" i="14"/>
  <c r="AT52" i="14"/>
  <c r="AT56" i="14"/>
  <c r="AT44" i="14"/>
  <c r="AT46" i="14"/>
  <c r="AR53" i="14"/>
  <c r="AR47" i="14"/>
  <c r="AT54" i="14"/>
  <c r="AT43" i="14"/>
  <c r="AR43" i="14"/>
  <c r="AR49" i="14"/>
  <c r="AR48" i="14"/>
  <c r="AR46" i="14"/>
  <c r="AR50" i="14"/>
  <c r="AR51" i="14"/>
  <c r="AR44" i="14"/>
  <c r="AT48" i="14"/>
  <c r="M47" i="14"/>
  <c r="L47" i="14"/>
  <c r="L46" i="14"/>
  <c r="M46" i="14"/>
  <c r="L45" i="14"/>
  <c r="M45" i="14"/>
  <c r="AO43" i="14"/>
  <c r="AO191" i="14" s="1"/>
  <c r="AP43" i="14"/>
  <c r="AP191" i="14" s="1"/>
  <c r="AO44" i="14"/>
  <c r="AO175" i="14" s="1"/>
  <c r="AN175" i="14"/>
  <c r="AP44" i="14"/>
  <c r="AP175" i="14" s="1"/>
  <c r="AP49" i="14"/>
  <c r="AP105" i="14" s="1"/>
  <c r="AN105" i="14"/>
  <c r="AO49" i="14"/>
  <c r="AO105" i="14" s="1"/>
  <c r="AN156" i="14"/>
  <c r="AO45" i="14"/>
  <c r="AO156" i="14" s="1"/>
  <c r="AP45" i="14"/>
  <c r="AP156" i="14" s="1"/>
  <c r="AN84" i="14"/>
  <c r="AP51" i="14"/>
  <c r="AP84" i="14" s="1"/>
  <c r="AO51" i="14"/>
  <c r="AO84" i="14" s="1"/>
  <c r="AN78" i="14"/>
  <c r="AO52" i="14"/>
  <c r="AO78" i="14" s="1"/>
  <c r="AP52" i="14"/>
  <c r="AP78" i="14" s="1"/>
  <c r="AP47" i="14"/>
  <c r="AP130" i="14" s="1"/>
  <c r="AN130" i="14"/>
  <c r="AO47" i="14"/>
  <c r="AO130" i="14" s="1"/>
  <c r="L40" i="14"/>
  <c r="M40" i="14"/>
  <c r="L50" i="14"/>
  <c r="M50" i="14"/>
  <c r="M49" i="14"/>
  <c r="L49" i="14"/>
  <c r="M51" i="14"/>
  <c r="L51" i="14"/>
  <c r="L44" i="14"/>
  <c r="M44" i="14"/>
  <c r="M39" i="14"/>
  <c r="L39" i="14"/>
  <c r="L38" i="14"/>
  <c r="M38" i="14"/>
  <c r="M48" i="14"/>
  <c r="L48" i="14"/>
  <c r="AO54" i="14"/>
  <c r="AO70" i="14" s="1"/>
  <c r="AP54" i="14"/>
  <c r="AP70" i="14" s="1"/>
  <c r="AN70" i="14"/>
  <c r="AN73" i="14"/>
  <c r="AP53" i="14"/>
  <c r="AP73" i="14" s="1"/>
  <c r="AO53" i="14"/>
  <c r="AO73" i="14" s="1"/>
  <c r="AP50" i="14"/>
  <c r="AP93" i="14" s="1"/>
  <c r="AO50" i="14"/>
  <c r="AO93" i="14" s="1"/>
  <c r="AN93" i="14"/>
  <c r="AP46" i="14"/>
  <c r="AP144" i="14" s="1"/>
  <c r="AO46" i="14"/>
  <c r="AO144" i="14" s="1"/>
  <c r="AN144" i="14"/>
  <c r="AP55" i="14"/>
  <c r="AP67" i="14" s="1"/>
  <c r="AO55" i="14"/>
  <c r="AO67" i="14" s="1"/>
  <c r="AN67" i="14"/>
  <c r="AP48" i="14"/>
  <c r="AP122" i="14" s="1"/>
  <c r="AO48" i="14"/>
  <c r="AO122" i="14" s="1"/>
  <c r="AN122" i="14"/>
  <c r="Z67" i="14"/>
  <c r="Z83" i="14"/>
  <c r="H97" i="12"/>
  <c r="I100" i="12" s="1"/>
  <c r="F104" i="12" s="1"/>
  <c r="F133" i="12"/>
  <c r="K33" i="12" s="1"/>
  <c r="Z84" i="12"/>
  <c r="Z68" i="12"/>
  <c r="AT48" i="12" l="1"/>
  <c r="AR43" i="12"/>
  <c r="AR50" i="12"/>
  <c r="AR53" i="12"/>
  <c r="AR46" i="12"/>
  <c r="AR47" i="12"/>
  <c r="AT47" i="12"/>
  <c r="AT51" i="12"/>
  <c r="AT53" i="12"/>
  <c r="AT45" i="12"/>
  <c r="AT44" i="12"/>
  <c r="AT56" i="12"/>
  <c r="AT50" i="12"/>
  <c r="E15" i="7"/>
  <c r="E18" i="7"/>
  <c r="E14" i="7"/>
  <c r="E20" i="7"/>
  <c r="E21" i="7"/>
  <c r="E24" i="7"/>
  <c r="E17" i="7"/>
  <c r="E19" i="7"/>
  <c r="E22" i="7"/>
  <c r="E23" i="7"/>
  <c r="E16" i="7"/>
  <c r="E25" i="7"/>
  <c r="E26" i="7"/>
  <c r="AR49" i="12"/>
  <c r="AR45" i="12"/>
  <c r="AT43" i="12"/>
  <c r="AR55" i="12"/>
  <c r="AT52" i="12"/>
  <c r="AR44" i="12"/>
  <c r="AT46" i="12"/>
  <c r="AR48" i="12"/>
  <c r="AT55" i="12"/>
  <c r="AT49" i="12"/>
  <c r="AT54" i="12"/>
  <c r="AR56" i="12"/>
  <c r="AR52" i="12"/>
  <c r="AR54" i="12"/>
  <c r="L41" i="12"/>
  <c r="H97" i="14"/>
  <c r="I100" i="14" s="1"/>
  <c r="F104" i="14" s="1"/>
  <c r="L44" i="12"/>
  <c r="L48" i="12"/>
  <c r="L46" i="12"/>
  <c r="M50" i="12"/>
  <c r="L50" i="12"/>
  <c r="M47" i="12"/>
  <c r="L47" i="12"/>
  <c r="L45" i="12"/>
  <c r="L42" i="12"/>
  <c r="AO47" i="12"/>
  <c r="AO130" i="12" s="1"/>
  <c r="L51" i="12"/>
  <c r="AP53" i="12"/>
  <c r="AP73" i="12" s="1"/>
  <c r="AP52" i="12"/>
  <c r="AP78" i="12" s="1"/>
  <c r="AP54" i="12"/>
  <c r="AP70" i="12" s="1"/>
  <c r="M49" i="12"/>
  <c r="AN70" i="12"/>
  <c r="AO52" i="12"/>
  <c r="AO78" i="12" s="1"/>
  <c r="M38" i="12"/>
  <c r="M39" i="12"/>
  <c r="M40" i="12"/>
  <c r="L40" i="12"/>
  <c r="AN130" i="12"/>
  <c r="AN105" i="12"/>
  <c r="AP45" i="12"/>
  <c r="AP156" i="12" s="1"/>
  <c r="AO45" i="12"/>
  <c r="AO156" i="12" s="1"/>
  <c r="AO43" i="12"/>
  <c r="AO191" i="12" s="1"/>
  <c r="AP43" i="12"/>
  <c r="AP191" i="12" s="1"/>
  <c r="AN73" i="12"/>
  <c r="AP48" i="12"/>
  <c r="AP122" i="12" s="1"/>
  <c r="L43" i="12"/>
  <c r="M43" i="12"/>
  <c r="AO48" i="12"/>
  <c r="AO122" i="12" s="1"/>
  <c r="AP44" i="12"/>
  <c r="AP175" i="12" s="1"/>
  <c r="AN144" i="12"/>
  <c r="AO44" i="12"/>
  <c r="AO175" i="12" s="1"/>
  <c r="AP51" i="12"/>
  <c r="AP84" i="12" s="1"/>
  <c r="AO46" i="12"/>
  <c r="AO144" i="12" s="1"/>
  <c r="AN93" i="12"/>
  <c r="AO51" i="12"/>
  <c r="AO84" i="12" s="1"/>
  <c r="AP49" i="12"/>
  <c r="AP105" i="12" s="1"/>
  <c r="AP50" i="12"/>
  <c r="AP93" i="12" s="1"/>
  <c r="Z84" i="16"/>
  <c r="Z68" i="16"/>
  <c r="F105" i="16"/>
  <c r="I102" i="16"/>
  <c r="F106" i="16" s="1"/>
  <c r="AW39" i="16"/>
  <c r="AW38" i="16"/>
  <c r="AW39" i="14"/>
  <c r="AW38" i="14"/>
  <c r="Z68" i="14"/>
  <c r="Z84" i="14"/>
  <c r="I101" i="12"/>
  <c r="Z69" i="12"/>
  <c r="Z85" i="12"/>
  <c r="K12" i="8"/>
  <c r="H8" i="8"/>
  <c r="H7" i="8"/>
  <c r="H1" i="2"/>
  <c r="J4" i="8"/>
  <c r="J5" i="8"/>
  <c r="G7" i="8"/>
  <c r="G8" i="8"/>
  <c r="G9" i="8"/>
  <c r="H9" i="8"/>
  <c r="G10" i="8"/>
  <c r="H10" i="8"/>
  <c r="J12" i="8"/>
  <c r="L12" i="8"/>
  <c r="F13" i="8"/>
  <c r="I13" i="8"/>
  <c r="J13" i="8"/>
  <c r="L13" i="8"/>
  <c r="N13" i="8"/>
  <c r="F14" i="8"/>
  <c r="G14" i="8"/>
  <c r="H14" i="8"/>
  <c r="I14" i="8"/>
  <c r="J14" i="8"/>
  <c r="K14" i="8"/>
  <c r="L14" i="8"/>
  <c r="N14" i="8"/>
  <c r="E15" i="8"/>
  <c r="F15" i="8"/>
  <c r="G15" i="8"/>
  <c r="H15" i="8"/>
  <c r="I15" i="8"/>
  <c r="J15" i="8"/>
  <c r="K15" i="8"/>
  <c r="L15" i="8"/>
  <c r="M15" i="8"/>
  <c r="N15" i="8"/>
  <c r="C16" i="8"/>
  <c r="E16" i="8"/>
  <c r="F16" i="8"/>
  <c r="G16" i="8"/>
  <c r="H16" i="8"/>
  <c r="I16" i="8"/>
  <c r="J16" i="8"/>
  <c r="K16" i="8"/>
  <c r="C17" i="8"/>
  <c r="E17" i="8"/>
  <c r="F17" i="8"/>
  <c r="G17" i="8"/>
  <c r="H17" i="8"/>
  <c r="I17" i="8"/>
  <c r="J17" i="8"/>
  <c r="K17" i="8"/>
  <c r="C18" i="8"/>
  <c r="E18" i="8"/>
  <c r="F18" i="8"/>
  <c r="G18" i="8"/>
  <c r="H18" i="8"/>
  <c r="I18" i="8"/>
  <c r="J18" i="8"/>
  <c r="K18" i="8"/>
  <c r="C19" i="8"/>
  <c r="E19" i="8"/>
  <c r="F19" i="8"/>
  <c r="G19" i="8"/>
  <c r="H19" i="8"/>
  <c r="I19" i="8"/>
  <c r="J19" i="8"/>
  <c r="K19" i="8"/>
  <c r="C20" i="8"/>
  <c r="E20" i="8"/>
  <c r="F20" i="8"/>
  <c r="G20" i="8"/>
  <c r="H20" i="8"/>
  <c r="I20" i="8"/>
  <c r="J20" i="8"/>
  <c r="K20" i="8"/>
  <c r="C21" i="8"/>
  <c r="E21" i="8"/>
  <c r="F21" i="8"/>
  <c r="G21" i="8"/>
  <c r="H21" i="8"/>
  <c r="I21" i="8"/>
  <c r="J21" i="8"/>
  <c r="K21" i="8"/>
  <c r="O21" i="8"/>
  <c r="P21" i="8"/>
  <c r="Q21" i="8"/>
  <c r="R21" i="8"/>
  <c r="C22" i="8"/>
  <c r="E22" i="8"/>
  <c r="F22" i="8"/>
  <c r="G22" i="8"/>
  <c r="H22" i="8"/>
  <c r="I22" i="8"/>
  <c r="J22" i="8"/>
  <c r="K22" i="8"/>
  <c r="C23" i="8"/>
  <c r="E23" i="8"/>
  <c r="F23" i="8"/>
  <c r="G23" i="8"/>
  <c r="H23" i="8"/>
  <c r="I23" i="8"/>
  <c r="J23" i="8"/>
  <c r="K23" i="8"/>
  <c r="C24" i="8"/>
  <c r="E24" i="8"/>
  <c r="F24" i="8"/>
  <c r="G24" i="8"/>
  <c r="H24" i="8"/>
  <c r="I24" i="8"/>
  <c r="J24" i="8"/>
  <c r="K24" i="8"/>
  <c r="C25" i="8"/>
  <c r="E25" i="8"/>
  <c r="F25" i="8"/>
  <c r="G25" i="8"/>
  <c r="H25" i="8"/>
  <c r="I25" i="8"/>
  <c r="J25" i="8"/>
  <c r="K25" i="8"/>
  <c r="C26" i="8"/>
  <c r="E26" i="8"/>
  <c r="F26" i="8"/>
  <c r="G26" i="8"/>
  <c r="H26" i="8"/>
  <c r="I26" i="8"/>
  <c r="J26" i="8"/>
  <c r="K26" i="8"/>
  <c r="C27" i="8"/>
  <c r="E27" i="8"/>
  <c r="F27" i="8"/>
  <c r="G27" i="8"/>
  <c r="H27" i="8"/>
  <c r="I27" i="8"/>
  <c r="J27" i="8"/>
  <c r="K27" i="8"/>
  <c r="C28" i="8"/>
  <c r="E28" i="8"/>
  <c r="F28" i="8"/>
  <c r="G28" i="8"/>
  <c r="H28" i="8"/>
  <c r="I28" i="8"/>
  <c r="J28" i="8"/>
  <c r="K28" i="8"/>
  <c r="E29" i="8"/>
  <c r="F29" i="8"/>
  <c r="G29" i="8"/>
  <c r="H29" i="8"/>
  <c r="I29" i="8"/>
  <c r="J29" i="8"/>
  <c r="K29" i="8"/>
  <c r="E30" i="8"/>
  <c r="H30" i="8"/>
  <c r="I30" i="8"/>
  <c r="J30" i="8"/>
  <c r="K30" i="8"/>
  <c r="I31" i="8"/>
  <c r="I32" i="8"/>
  <c r="J35" i="8"/>
  <c r="L36" i="8"/>
  <c r="J37" i="8"/>
  <c r="K37" i="8"/>
  <c r="L37" i="8"/>
  <c r="M37" i="8"/>
  <c r="J38" i="8"/>
  <c r="J39" i="8"/>
  <c r="J40" i="8"/>
  <c r="J41" i="8"/>
  <c r="J42" i="8"/>
  <c r="AL42" i="8"/>
  <c r="AG42" i="8" s="1"/>
  <c r="AM42" i="8"/>
  <c r="AF42" i="8" s="1"/>
  <c r="AS42" i="8"/>
  <c r="AT42" i="8"/>
  <c r="J43" i="8"/>
  <c r="AL43" i="8"/>
  <c r="AG56" i="8" s="1"/>
  <c r="J44" i="8"/>
  <c r="AL44" i="8"/>
  <c r="AG55" i="8" s="1"/>
  <c r="J45" i="8"/>
  <c r="AL45" i="8"/>
  <c r="J46" i="8"/>
  <c r="AL46" i="8"/>
  <c r="AG53" i="8" s="1"/>
  <c r="J47" i="8"/>
  <c r="AL47" i="8"/>
  <c r="AG52" i="8" s="1"/>
  <c r="J48" i="8"/>
  <c r="AL48" i="8"/>
  <c r="AG51" i="8" s="1"/>
  <c r="J49" i="8"/>
  <c r="AL49" i="8"/>
  <c r="J50" i="8"/>
  <c r="AG50" i="8"/>
  <c r="AL50" i="8"/>
  <c r="AG49" i="8" s="1"/>
  <c r="F51" i="8"/>
  <c r="J51" i="8"/>
  <c r="AL51" i="8"/>
  <c r="AG48" i="8" s="1"/>
  <c r="AL52" i="8"/>
  <c r="AG47" i="8" s="1"/>
  <c r="AL53" i="8"/>
  <c r="AG46" i="8" s="1"/>
  <c r="AG54" i="8"/>
  <c r="AL54" i="8"/>
  <c r="AG45" i="8" s="1"/>
  <c r="AL55" i="8"/>
  <c r="AG44" i="8" s="1"/>
  <c r="AL56" i="8"/>
  <c r="AG43" i="8" s="1"/>
  <c r="AO56" i="8"/>
  <c r="AP56" i="8"/>
  <c r="AQ60" i="8"/>
  <c r="AH61" i="8"/>
  <c r="AQ61" i="8"/>
  <c r="AH62" i="8"/>
  <c r="AI62" i="8" s="1"/>
  <c r="AQ62" i="8"/>
  <c r="AH63" i="8"/>
  <c r="AQ63" i="8"/>
  <c r="AH64" i="8"/>
  <c r="AI64" i="8" s="1"/>
  <c r="AQ64" i="8"/>
  <c r="Y65" i="8"/>
  <c r="AH65" i="8"/>
  <c r="AQ65" i="8"/>
  <c r="T66" i="8"/>
  <c r="U66" i="8"/>
  <c r="Y66" i="8"/>
  <c r="AH66" i="8"/>
  <c r="AQ66" i="8"/>
  <c r="T67" i="8"/>
  <c r="U67" i="8"/>
  <c r="Y67" i="8"/>
  <c r="AH67" i="8"/>
  <c r="AI67" i="8" s="1"/>
  <c r="T68" i="8"/>
  <c r="U68" i="8"/>
  <c r="Y68" i="8"/>
  <c r="AH68" i="8"/>
  <c r="AI68" i="8" s="1"/>
  <c r="AQ68" i="8"/>
  <c r="T69" i="8"/>
  <c r="T65" i="8" s="1"/>
  <c r="U69" i="8"/>
  <c r="U65" i="8" s="1"/>
  <c r="Y69" i="8"/>
  <c r="AH69" i="8"/>
  <c r="AQ69" i="8"/>
  <c r="Y70" i="8"/>
  <c r="AH70" i="8"/>
  <c r="AI70" i="8" s="1"/>
  <c r="AQ70" i="8"/>
  <c r="Y71" i="8"/>
  <c r="AH71" i="8"/>
  <c r="AH46" i="8" s="1"/>
  <c r="AQ71" i="8"/>
  <c r="Y72" i="8"/>
  <c r="AH72" i="8"/>
  <c r="AQ72" i="8"/>
  <c r="T73" i="8"/>
  <c r="U73" i="8"/>
  <c r="Y73" i="8"/>
  <c r="AH73" i="8"/>
  <c r="AQ73" i="8"/>
  <c r="T74" i="8"/>
  <c r="T80" i="8" s="1"/>
  <c r="Y74" i="8"/>
  <c r="Z74" i="8"/>
  <c r="AH74" i="8"/>
  <c r="AQ74" i="8"/>
  <c r="Y75" i="8"/>
  <c r="Z75" i="8"/>
  <c r="AQ75" i="8"/>
  <c r="T76" i="8"/>
  <c r="U76" i="8"/>
  <c r="Y76" i="8"/>
  <c r="Z76" i="8"/>
  <c r="AQ76" i="8"/>
  <c r="T77" i="8"/>
  <c r="T75" i="8" s="1"/>
  <c r="Y77" i="8"/>
  <c r="AQ77" i="8"/>
  <c r="AQ78" i="8"/>
  <c r="T79" i="8"/>
  <c r="U79" i="8"/>
  <c r="AQ79" i="8"/>
  <c r="AQ80" i="8"/>
  <c r="AQ81" i="8"/>
  <c r="AQ82" i="8"/>
  <c r="AA83" i="8"/>
  <c r="AA84" i="8" s="1"/>
  <c r="AA85" i="8" s="1"/>
  <c r="AA86" i="8" s="1"/>
  <c r="AA87" i="8" s="1"/>
  <c r="AQ83" i="8"/>
  <c r="T84" i="8"/>
  <c r="U84" i="8"/>
  <c r="AQ84" i="8"/>
  <c r="AQ85" i="8"/>
  <c r="AQ86" i="8"/>
  <c r="AQ87" i="8"/>
  <c r="AQ88" i="8"/>
  <c r="AQ89" i="8"/>
  <c r="AQ90" i="8"/>
  <c r="AQ91" i="8"/>
  <c r="AQ92" i="8"/>
  <c r="AQ93" i="8"/>
  <c r="AQ94" i="8"/>
  <c r="AQ95" i="8"/>
  <c r="AQ96" i="8"/>
  <c r="AQ97" i="8"/>
  <c r="AQ98" i="8"/>
  <c r="AQ99" i="8"/>
  <c r="AQ100" i="8"/>
  <c r="AQ101" i="8"/>
  <c r="AQ102" i="8"/>
  <c r="AQ103" i="8"/>
  <c r="I104" i="8"/>
  <c r="AQ104" i="8"/>
  <c r="I105" i="8"/>
  <c r="AQ105" i="8"/>
  <c r="I106" i="8"/>
  <c r="AQ106" i="8"/>
  <c r="I107" i="8"/>
  <c r="AQ107" i="8"/>
  <c r="I108" i="8"/>
  <c r="AQ108" i="8"/>
  <c r="AQ109" i="8"/>
  <c r="AQ110" i="8"/>
  <c r="AQ111" i="8"/>
  <c r="AQ112" i="8"/>
  <c r="AQ113" i="8"/>
  <c r="AQ114" i="8"/>
  <c r="AQ115" i="8"/>
  <c r="AQ116" i="8"/>
  <c r="AQ117" i="8"/>
  <c r="AQ118" i="8"/>
  <c r="AQ119" i="8"/>
  <c r="AQ120" i="8"/>
  <c r="AQ121" i="8"/>
  <c r="AQ122" i="8"/>
  <c r="AQ123" i="8"/>
  <c r="AQ124" i="8"/>
  <c r="AQ125" i="8"/>
  <c r="AQ126" i="8"/>
  <c r="AQ127" i="8"/>
  <c r="AQ128" i="8"/>
  <c r="AQ129" i="8"/>
  <c r="AQ130" i="8"/>
  <c r="H131" i="8"/>
  <c r="AQ131" i="8"/>
  <c r="H132" i="8"/>
  <c r="AQ132" i="8"/>
  <c r="AQ133" i="8"/>
  <c r="AQ134" i="8"/>
  <c r="AQ135" i="8"/>
  <c r="AQ136" i="8"/>
  <c r="AQ137" i="8"/>
  <c r="AQ138" i="8"/>
  <c r="AQ139" i="8"/>
  <c r="AQ140" i="8"/>
  <c r="AQ141" i="8"/>
  <c r="AQ142" i="8"/>
  <c r="AQ143" i="8"/>
  <c r="AQ144" i="8"/>
  <c r="AQ145" i="8"/>
  <c r="AQ146" i="8"/>
  <c r="AQ147" i="8"/>
  <c r="AQ148" i="8"/>
  <c r="AQ149" i="8"/>
  <c r="AQ150" i="8"/>
  <c r="AQ151" i="8"/>
  <c r="AQ152" i="8"/>
  <c r="AQ153" i="8"/>
  <c r="AQ154" i="8"/>
  <c r="AQ155" i="8"/>
  <c r="AQ156" i="8"/>
  <c r="AQ157" i="8"/>
  <c r="AQ158" i="8"/>
  <c r="AQ159" i="8"/>
  <c r="AQ160" i="8"/>
  <c r="AQ161" i="8"/>
  <c r="AQ162" i="8"/>
  <c r="AQ163" i="8"/>
  <c r="AQ164" i="8"/>
  <c r="AQ165" i="8"/>
  <c r="AQ166" i="8"/>
  <c r="AQ167" i="8"/>
  <c r="AQ168" i="8"/>
  <c r="AQ169" i="8"/>
  <c r="AQ170" i="8"/>
  <c r="AQ171" i="8"/>
  <c r="AQ172" i="8"/>
  <c r="AQ173" i="8"/>
  <c r="AQ174" i="8"/>
  <c r="AQ175" i="8"/>
  <c r="AQ176" i="8"/>
  <c r="AQ177" i="8"/>
  <c r="AQ178" i="8"/>
  <c r="AQ179" i="8"/>
  <c r="AQ180" i="8"/>
  <c r="AQ181" i="8"/>
  <c r="AQ182" i="8"/>
  <c r="AQ183" i="8"/>
  <c r="AQ184" i="8"/>
  <c r="AQ185" i="8"/>
  <c r="AQ186" i="8"/>
  <c r="AQ187" i="8"/>
  <c r="AQ188" i="8"/>
  <c r="AQ189" i="8"/>
  <c r="AQ190" i="8"/>
  <c r="AQ191" i="8"/>
  <c r="AQ192" i="8"/>
  <c r="AQ193" i="8"/>
  <c r="AQ194" i="8"/>
  <c r="AQ195" i="8"/>
  <c r="AQ196" i="8"/>
  <c r="AQ197" i="8"/>
  <c r="AQ198" i="8"/>
  <c r="O8" i="8"/>
  <c r="P8" i="8"/>
  <c r="Q8" i="8"/>
  <c r="R8" i="8"/>
  <c r="F19" i="7" l="1"/>
  <c r="F17" i="7"/>
  <c r="F24" i="7"/>
  <c r="F26" i="7"/>
  <c r="F21" i="7"/>
  <c r="F25" i="7"/>
  <c r="F20" i="7"/>
  <c r="F16" i="7"/>
  <c r="F14" i="7"/>
  <c r="F18" i="7"/>
  <c r="F23" i="7"/>
  <c r="F22" i="7"/>
  <c r="F15" i="7"/>
  <c r="T87" i="8"/>
  <c r="T88" i="8" s="1"/>
  <c r="AI71" i="8"/>
  <c r="T81" i="8"/>
  <c r="T82" i="8" s="1"/>
  <c r="T86" i="8"/>
  <c r="T89" i="8" s="1"/>
  <c r="U74" i="8"/>
  <c r="U80" i="8" s="1"/>
  <c r="U82" i="8" s="1"/>
  <c r="AW38" i="12"/>
  <c r="AU43" i="12" s="1"/>
  <c r="AU191" i="12" s="1"/>
  <c r="U75" i="8"/>
  <c r="U77" i="8" s="1"/>
  <c r="U78" i="8" s="1"/>
  <c r="U83" i="8" s="1"/>
  <c r="AW39" i="12"/>
  <c r="I101" i="14"/>
  <c r="F105" i="14" s="1"/>
  <c r="T78" i="8"/>
  <c r="T83" i="8" s="1"/>
  <c r="F109" i="16"/>
  <c r="J33" i="16" s="1"/>
  <c r="AU56" i="16"/>
  <c r="AU60" i="16" s="1"/>
  <c r="AU55" i="16"/>
  <c r="AV55" i="16" s="1"/>
  <c r="AV67" i="16" s="1"/>
  <c r="AU54" i="16"/>
  <c r="AU70" i="16" s="1"/>
  <c r="AU53" i="16"/>
  <c r="AU45" i="16"/>
  <c r="AU46" i="16"/>
  <c r="AU43" i="16"/>
  <c r="AU44" i="16"/>
  <c r="AU52" i="16"/>
  <c r="AU49" i="16"/>
  <c r="AU51" i="16"/>
  <c r="AU47" i="16"/>
  <c r="Z69" i="16"/>
  <c r="Z85" i="16"/>
  <c r="AU50" i="16"/>
  <c r="AU48" i="16"/>
  <c r="AU55" i="14"/>
  <c r="AU43" i="14"/>
  <c r="AU45" i="14"/>
  <c r="AU54" i="14"/>
  <c r="AU52" i="14"/>
  <c r="AU51" i="14"/>
  <c r="AU53" i="14"/>
  <c r="AU50" i="14"/>
  <c r="AU46" i="14"/>
  <c r="AU44" i="14"/>
  <c r="AU47" i="14"/>
  <c r="AU48" i="14"/>
  <c r="AU56" i="14"/>
  <c r="AU49" i="14"/>
  <c r="Z69" i="14"/>
  <c r="Z85" i="14"/>
  <c r="Z70" i="12"/>
  <c r="Z86" i="12"/>
  <c r="I102" i="12"/>
  <c r="F106" i="12" s="1"/>
  <c r="F105" i="12"/>
  <c r="I70" i="8"/>
  <c r="AH43" i="8"/>
  <c r="AK56" i="8"/>
  <c r="AH44" i="8"/>
  <c r="AK55" i="8"/>
  <c r="AH45" i="8"/>
  <c r="AK54" i="8"/>
  <c r="AI74" i="8"/>
  <c r="AI73" i="8"/>
  <c r="AI72" i="8"/>
  <c r="AK51" i="8"/>
  <c r="AH48" i="8"/>
  <c r="AK48" i="8"/>
  <c r="AH51" i="8"/>
  <c r="AH52" i="8"/>
  <c r="AK47" i="8"/>
  <c r="AK45" i="8"/>
  <c r="AK43" i="8"/>
  <c r="AH56" i="8"/>
  <c r="AH54" i="8"/>
  <c r="AK53" i="8"/>
  <c r="AH47" i="8"/>
  <c r="AK52" i="8"/>
  <c r="AI69" i="8"/>
  <c r="AH49" i="8"/>
  <c r="AK50" i="8"/>
  <c r="AK49" i="8"/>
  <c r="AH50" i="8"/>
  <c r="AI66" i="8"/>
  <c r="AI65" i="8"/>
  <c r="AK46" i="8"/>
  <c r="AI63" i="8"/>
  <c r="AK44" i="8"/>
  <c r="AI61" i="8"/>
  <c r="AH55" i="8"/>
  <c r="AH53" i="8"/>
  <c r="G18" i="7" l="1"/>
  <c r="G22" i="7"/>
  <c r="U81" i="8"/>
  <c r="AU56" i="12"/>
  <c r="AU55" i="12"/>
  <c r="AW55" i="12" s="1"/>
  <c r="AW67" i="12" s="1"/>
  <c r="AU45" i="12"/>
  <c r="AU156" i="12" s="1"/>
  <c r="G20" i="7"/>
  <c r="G25" i="7"/>
  <c r="G26" i="7"/>
  <c r="G27" i="7"/>
  <c r="G23" i="7"/>
  <c r="G24" i="7"/>
  <c r="G17" i="7"/>
  <c r="G16" i="7"/>
  <c r="G15" i="7"/>
  <c r="G21" i="7"/>
  <c r="G19" i="7"/>
  <c r="AU48" i="12"/>
  <c r="AV48" i="12" s="1"/>
  <c r="AV122" i="12" s="1"/>
  <c r="AU54" i="12"/>
  <c r="AW54" i="12" s="1"/>
  <c r="AW70" i="12" s="1"/>
  <c r="AU46" i="12"/>
  <c r="AU53" i="12"/>
  <c r="AW53" i="12" s="1"/>
  <c r="AW73" i="12" s="1"/>
  <c r="AU52" i="12"/>
  <c r="AW52" i="12" s="1"/>
  <c r="AW78" i="12" s="1"/>
  <c r="AU47" i="12"/>
  <c r="AW47" i="12" s="1"/>
  <c r="AW130" i="12" s="1"/>
  <c r="AU50" i="12"/>
  <c r="AW50" i="12" s="1"/>
  <c r="AW93" i="12" s="1"/>
  <c r="AU44" i="12"/>
  <c r="AV44" i="12" s="1"/>
  <c r="AV175" i="12" s="1"/>
  <c r="AU49" i="12"/>
  <c r="AW49" i="12" s="1"/>
  <c r="AW105" i="12" s="1"/>
  <c r="AU51" i="12"/>
  <c r="AV51" i="12" s="1"/>
  <c r="AV84" i="12" s="1"/>
  <c r="I102" i="14"/>
  <c r="F106" i="14" s="1"/>
  <c r="F109" i="14" s="1"/>
  <c r="J33" i="14" s="1"/>
  <c r="AV55" i="12"/>
  <c r="AV67" i="12" s="1"/>
  <c r="AU67" i="12"/>
  <c r="AU78" i="12"/>
  <c r="AU84" i="12"/>
  <c r="AV47" i="12"/>
  <c r="AV130" i="12" s="1"/>
  <c r="AU70" i="12"/>
  <c r="AW56" i="12"/>
  <c r="AW60" i="12" s="1"/>
  <c r="AV56" i="12"/>
  <c r="AV60" i="12" s="1"/>
  <c r="AU60" i="12"/>
  <c r="AV43" i="12"/>
  <c r="AV191" i="12" s="1"/>
  <c r="AW43" i="12"/>
  <c r="AW191" i="12" s="1"/>
  <c r="AU144" i="12"/>
  <c r="AV46" i="12"/>
  <c r="AV144" i="12" s="1"/>
  <c r="AW46" i="12"/>
  <c r="AW144" i="12" s="1"/>
  <c r="AV52" i="12"/>
  <c r="AV78" i="12" s="1"/>
  <c r="AV54" i="12"/>
  <c r="AV70" i="12" s="1"/>
  <c r="AU67" i="16"/>
  <c r="U88" i="8"/>
  <c r="AW56" i="16"/>
  <c r="AW60" i="16" s="1"/>
  <c r="AV56" i="16"/>
  <c r="AV60" i="16" s="1"/>
  <c r="AW55" i="16"/>
  <c r="AW67" i="16" s="1"/>
  <c r="AV54" i="16"/>
  <c r="AV70" i="16" s="1"/>
  <c r="AW54" i="16"/>
  <c r="AW70" i="16" s="1"/>
  <c r="AU122" i="16"/>
  <c r="AV48" i="16"/>
  <c r="AV122" i="16" s="1"/>
  <c r="AW48" i="16"/>
  <c r="AW122" i="16" s="1"/>
  <c r="Z70" i="16"/>
  <c r="Z86" i="16"/>
  <c r="AV47" i="16"/>
  <c r="AV130" i="16" s="1"/>
  <c r="AU130" i="16"/>
  <c r="AW47" i="16"/>
  <c r="AW130" i="16" s="1"/>
  <c r="AV51" i="16"/>
  <c r="AV84" i="16" s="1"/>
  <c r="AW51" i="16"/>
  <c r="AW84" i="16" s="1"/>
  <c r="AU84" i="16"/>
  <c r="AW52" i="16"/>
  <c r="AW78" i="16" s="1"/>
  <c r="AV52" i="16"/>
  <c r="AV78" i="16" s="1"/>
  <c r="AU78" i="16"/>
  <c r="AW43" i="16"/>
  <c r="AW191" i="16" s="1"/>
  <c r="AV43" i="16"/>
  <c r="AV191" i="16" s="1"/>
  <c r="AU191" i="16"/>
  <c r="AW45" i="16"/>
  <c r="AW156" i="16" s="1"/>
  <c r="AV45" i="16"/>
  <c r="AV156" i="16" s="1"/>
  <c r="AU156" i="16"/>
  <c r="AU93" i="16"/>
  <c r="AV50" i="16"/>
  <c r="AV93" i="16" s="1"/>
  <c r="AW50" i="16"/>
  <c r="AW93" i="16" s="1"/>
  <c r="AV49" i="16"/>
  <c r="AV105" i="16" s="1"/>
  <c r="AU105" i="16"/>
  <c r="AW49" i="16"/>
  <c r="AW105" i="16" s="1"/>
  <c r="AW44" i="16"/>
  <c r="AW175" i="16" s="1"/>
  <c r="AV44" i="16"/>
  <c r="AV175" i="16" s="1"/>
  <c r="AU175" i="16"/>
  <c r="AW46" i="16"/>
  <c r="AW144" i="16" s="1"/>
  <c r="AU144" i="16"/>
  <c r="AV46" i="16"/>
  <c r="AV144" i="16" s="1"/>
  <c r="AW53" i="16"/>
  <c r="AW73" i="16" s="1"/>
  <c r="AV53" i="16"/>
  <c r="AV73" i="16" s="1"/>
  <c r="AU73" i="16"/>
  <c r="AU60" i="14"/>
  <c r="AV56" i="14"/>
  <c r="AV60" i="14" s="1"/>
  <c r="AW56" i="14"/>
  <c r="AW60" i="14" s="1"/>
  <c r="AW47" i="14"/>
  <c r="AW130" i="14" s="1"/>
  <c r="AV47" i="14"/>
  <c r="AV130" i="14" s="1"/>
  <c r="AU130" i="14"/>
  <c r="AV46" i="14"/>
  <c r="AV144" i="14" s="1"/>
  <c r="AU144" i="14"/>
  <c r="AW46" i="14"/>
  <c r="AW144" i="14" s="1"/>
  <c r="AW53" i="14"/>
  <c r="AW73" i="14" s="1"/>
  <c r="AU73" i="14"/>
  <c r="AV53" i="14"/>
  <c r="AV73" i="14" s="1"/>
  <c r="AV52" i="14"/>
  <c r="AV78" i="14" s="1"/>
  <c r="AU78" i="14"/>
  <c r="AW52" i="14"/>
  <c r="AW78" i="14" s="1"/>
  <c r="AV45" i="14"/>
  <c r="AV156" i="14" s="1"/>
  <c r="AU156" i="14"/>
  <c r="AW45" i="14"/>
  <c r="AW156" i="14" s="1"/>
  <c r="AU67" i="14"/>
  <c r="AV55" i="14"/>
  <c r="AV67" i="14" s="1"/>
  <c r="AW55" i="14"/>
  <c r="AW67" i="14" s="1"/>
  <c r="AW49" i="14"/>
  <c r="AW105" i="14" s="1"/>
  <c r="AV49" i="14"/>
  <c r="AV105" i="14" s="1"/>
  <c r="AU105" i="14"/>
  <c r="AU122" i="14"/>
  <c r="AV48" i="14"/>
  <c r="AV122" i="14" s="1"/>
  <c r="AW48" i="14"/>
  <c r="AW122" i="14" s="1"/>
  <c r="AW44" i="14"/>
  <c r="AW175" i="14" s="1"/>
  <c r="AU175" i="14"/>
  <c r="AV44" i="14"/>
  <c r="AV175" i="14" s="1"/>
  <c r="AV50" i="14"/>
  <c r="AV93" i="14" s="1"/>
  <c r="AW50" i="14"/>
  <c r="AW93" i="14" s="1"/>
  <c r="AU93" i="14"/>
  <c r="AU84" i="14"/>
  <c r="AV51" i="14"/>
  <c r="AV84" i="14" s="1"/>
  <c r="AW51" i="14"/>
  <c r="AW84" i="14" s="1"/>
  <c r="AU70" i="14"/>
  <c r="AW54" i="14"/>
  <c r="AW70" i="14" s="1"/>
  <c r="AV54" i="14"/>
  <c r="AV70" i="14" s="1"/>
  <c r="AU191" i="14"/>
  <c r="AW43" i="14"/>
  <c r="AW191" i="14" s="1"/>
  <c r="AV43" i="14"/>
  <c r="AV191" i="14" s="1"/>
  <c r="Z70" i="14"/>
  <c r="Z86" i="14"/>
  <c r="F109" i="12"/>
  <c r="J33" i="12" s="1"/>
  <c r="Z71" i="12"/>
  <c r="Z87" i="12"/>
  <c r="AO60" i="8"/>
  <c r="AM61" i="8"/>
  <c r="AO61" i="8"/>
  <c r="AV61" i="8"/>
  <c r="AL62" i="8"/>
  <c r="AN62" i="8"/>
  <c r="AP62" i="8"/>
  <c r="AU62" i="8"/>
  <c r="AW62" i="8"/>
  <c r="AM63" i="8"/>
  <c r="AO63" i="8"/>
  <c r="AV63" i="8"/>
  <c r="AL64" i="8"/>
  <c r="AN64" i="8"/>
  <c r="AP64" i="8"/>
  <c r="AU64" i="8"/>
  <c r="AW64" i="8"/>
  <c r="AM65" i="8"/>
  <c r="AO65" i="8"/>
  <c r="AV65" i="8"/>
  <c r="AM66" i="8"/>
  <c r="AO66" i="8"/>
  <c r="AV66" i="8"/>
  <c r="AL67" i="8"/>
  <c r="AL68" i="8"/>
  <c r="AN68" i="8"/>
  <c r="AP68" i="8"/>
  <c r="AU68" i="8"/>
  <c r="AW68" i="8"/>
  <c r="AM69" i="8"/>
  <c r="AO69" i="8"/>
  <c r="AV69" i="8"/>
  <c r="AL70" i="8"/>
  <c r="AL71" i="8"/>
  <c r="AL60" i="8"/>
  <c r="AN60" i="8"/>
  <c r="AP60" i="8"/>
  <c r="AL61" i="8"/>
  <c r="AN61" i="8"/>
  <c r="AP61" i="8"/>
  <c r="AU61" i="8"/>
  <c r="AW61" i="8"/>
  <c r="AM62" i="8"/>
  <c r="AO62" i="8"/>
  <c r="AV62" i="8"/>
  <c r="AL63" i="8"/>
  <c r="AN63" i="8"/>
  <c r="AP63" i="8"/>
  <c r="AU63" i="8"/>
  <c r="AW63" i="8"/>
  <c r="AM64" i="8"/>
  <c r="AO64" i="8"/>
  <c r="AV64" i="8"/>
  <c r="AL65" i="8"/>
  <c r="AN65" i="8"/>
  <c r="AP65" i="8"/>
  <c r="AU65" i="8"/>
  <c r="AW65" i="8"/>
  <c r="AL66" i="8"/>
  <c r="AN66" i="8"/>
  <c r="AP66" i="8"/>
  <c r="AU66" i="8"/>
  <c r="AW66" i="8"/>
  <c r="AM68" i="8"/>
  <c r="AO68" i="8"/>
  <c r="AV68" i="8"/>
  <c r="AL69" i="8"/>
  <c r="AN69" i="8"/>
  <c r="AP69" i="8"/>
  <c r="AU69" i="8"/>
  <c r="AW69" i="8"/>
  <c r="AM71" i="8"/>
  <c r="AO71" i="8"/>
  <c r="AV71" i="8"/>
  <c r="AM72" i="8"/>
  <c r="AO72" i="8"/>
  <c r="AV72" i="8"/>
  <c r="AM74" i="8"/>
  <c r="AO74" i="8"/>
  <c r="AV74" i="8"/>
  <c r="AM75" i="8"/>
  <c r="AO75" i="8"/>
  <c r="AV75" i="8"/>
  <c r="AM76" i="8"/>
  <c r="AO76" i="8"/>
  <c r="AV76" i="8"/>
  <c r="AL77" i="8"/>
  <c r="AN77" i="8"/>
  <c r="AP77" i="8"/>
  <c r="AU77" i="8"/>
  <c r="AW77" i="8"/>
  <c r="AL79" i="8"/>
  <c r="AN79" i="8"/>
  <c r="AP79" i="8"/>
  <c r="AU79" i="8"/>
  <c r="AW79" i="8"/>
  <c r="AM80" i="8"/>
  <c r="AO80" i="8"/>
  <c r="AV80" i="8"/>
  <c r="AL81" i="8"/>
  <c r="AN81" i="8"/>
  <c r="AP81" i="8"/>
  <c r="AU81" i="8"/>
  <c r="AW81" i="8"/>
  <c r="AM82" i="8"/>
  <c r="AO82" i="8"/>
  <c r="AV82" i="8"/>
  <c r="AM83" i="8"/>
  <c r="AO83" i="8"/>
  <c r="AV83" i="8"/>
  <c r="AL85" i="8"/>
  <c r="AN85" i="8"/>
  <c r="AP85" i="8"/>
  <c r="AU85" i="8"/>
  <c r="AW85" i="8"/>
  <c r="AM86" i="8"/>
  <c r="AO86" i="8"/>
  <c r="AV86" i="8"/>
  <c r="AM87" i="8"/>
  <c r="AO87" i="8"/>
  <c r="AV87" i="8"/>
  <c r="AM88" i="8"/>
  <c r="AO88" i="8"/>
  <c r="AV88" i="8"/>
  <c r="AM89" i="8"/>
  <c r="AO89" i="8"/>
  <c r="AV89" i="8"/>
  <c r="AM90" i="8"/>
  <c r="AO90" i="8"/>
  <c r="AV90" i="8"/>
  <c r="AM91" i="8"/>
  <c r="AO91" i="8"/>
  <c r="AV91" i="8"/>
  <c r="AL92" i="8"/>
  <c r="AN92" i="8"/>
  <c r="AP92" i="8"/>
  <c r="AU92" i="8"/>
  <c r="AW92" i="8"/>
  <c r="AM94" i="8"/>
  <c r="AO94" i="8"/>
  <c r="AV94" i="8"/>
  <c r="AM95" i="8"/>
  <c r="AO95" i="8"/>
  <c r="AV95" i="8"/>
  <c r="AL96" i="8"/>
  <c r="AN96" i="8"/>
  <c r="AP96" i="8"/>
  <c r="AU96" i="8"/>
  <c r="AW96" i="8"/>
  <c r="AL97" i="8"/>
  <c r="AN97" i="8"/>
  <c r="AP97" i="8"/>
  <c r="AU97" i="8"/>
  <c r="AW97" i="8"/>
  <c r="AL98" i="8"/>
  <c r="AN98" i="8"/>
  <c r="AP98" i="8"/>
  <c r="AU98" i="8"/>
  <c r="AW98" i="8"/>
  <c r="AM99" i="8"/>
  <c r="AO99" i="8"/>
  <c r="AV99" i="8"/>
  <c r="AM100" i="8"/>
  <c r="AO100" i="8"/>
  <c r="AV100" i="8"/>
  <c r="AM101" i="8"/>
  <c r="AO101" i="8"/>
  <c r="AV101" i="8"/>
  <c r="AM102" i="8"/>
  <c r="AO102" i="8"/>
  <c r="AV102" i="8"/>
  <c r="AL103" i="8"/>
  <c r="AN103" i="8"/>
  <c r="AP103" i="8"/>
  <c r="AU103" i="8"/>
  <c r="AW103" i="8"/>
  <c r="AM104" i="8"/>
  <c r="AO104" i="8"/>
  <c r="AV104" i="8"/>
  <c r="AL105" i="8"/>
  <c r="AM106" i="8"/>
  <c r="AO106" i="8"/>
  <c r="AV106" i="8"/>
  <c r="AL107" i="8"/>
  <c r="AN107" i="8"/>
  <c r="AP107" i="8"/>
  <c r="AU107" i="8"/>
  <c r="AW107" i="8"/>
  <c r="AM108" i="8"/>
  <c r="AO108" i="8"/>
  <c r="AN71" i="8"/>
  <c r="AP71" i="8"/>
  <c r="AU71" i="8"/>
  <c r="AW71" i="8"/>
  <c r="AL72" i="8"/>
  <c r="AN72" i="8"/>
  <c r="AP72" i="8"/>
  <c r="AU72" i="8"/>
  <c r="AW72" i="8"/>
  <c r="AL73" i="8"/>
  <c r="AL74" i="8"/>
  <c r="AN74" i="8"/>
  <c r="AP74" i="8"/>
  <c r="AU74" i="8"/>
  <c r="AW74" i="8"/>
  <c r="AL75" i="8"/>
  <c r="AN75" i="8"/>
  <c r="AP75" i="8"/>
  <c r="AU75" i="8"/>
  <c r="AW75" i="8"/>
  <c r="AL76" i="8"/>
  <c r="AN76" i="8"/>
  <c r="AP76" i="8"/>
  <c r="AU76" i="8"/>
  <c r="AW76" i="8"/>
  <c r="AM77" i="8"/>
  <c r="AO77" i="8"/>
  <c r="AV77" i="8"/>
  <c r="AL78" i="8"/>
  <c r="AM79" i="8"/>
  <c r="AO79" i="8"/>
  <c r="AV79" i="8"/>
  <c r="AL80" i="8"/>
  <c r="AN80" i="8"/>
  <c r="AP80" i="8"/>
  <c r="AU80" i="8"/>
  <c r="AW80" i="8"/>
  <c r="AM81" i="8"/>
  <c r="AO81" i="8"/>
  <c r="AV81" i="8"/>
  <c r="AL82" i="8"/>
  <c r="AN82" i="8"/>
  <c r="AP82" i="8"/>
  <c r="AU82" i="8"/>
  <c r="AW82" i="8"/>
  <c r="AL83" i="8"/>
  <c r="AN83" i="8"/>
  <c r="AP83" i="8"/>
  <c r="AU83" i="8"/>
  <c r="AW83" i="8"/>
  <c r="AL84" i="8"/>
  <c r="AM85" i="8"/>
  <c r="AO85" i="8"/>
  <c r="AV85" i="8"/>
  <c r="AL86" i="8"/>
  <c r="AN86" i="8"/>
  <c r="AP86" i="8"/>
  <c r="AU86" i="8"/>
  <c r="AW86" i="8"/>
  <c r="AL87" i="8"/>
  <c r="AN87" i="8"/>
  <c r="AP87" i="8"/>
  <c r="AU87" i="8"/>
  <c r="AW87" i="8"/>
  <c r="AL88" i="8"/>
  <c r="AN88" i="8"/>
  <c r="AP88" i="8"/>
  <c r="AU88" i="8"/>
  <c r="AW88" i="8"/>
  <c r="AL89" i="8"/>
  <c r="AN89" i="8"/>
  <c r="AP89" i="8"/>
  <c r="AU89" i="8"/>
  <c r="AW89" i="8"/>
  <c r="AL90" i="8"/>
  <c r="AN90" i="8"/>
  <c r="AP90" i="8"/>
  <c r="AU90" i="8"/>
  <c r="AW90" i="8"/>
  <c r="AL91" i="8"/>
  <c r="AN91" i="8"/>
  <c r="AP91" i="8"/>
  <c r="AU91" i="8"/>
  <c r="AW91" i="8"/>
  <c r="AM92" i="8"/>
  <c r="AO92" i="8"/>
  <c r="AV92" i="8"/>
  <c r="AL93" i="8"/>
  <c r="AL94" i="8"/>
  <c r="AN94" i="8"/>
  <c r="AP94" i="8"/>
  <c r="AU94" i="8"/>
  <c r="AW94" i="8"/>
  <c r="AL95" i="8"/>
  <c r="AN95" i="8"/>
  <c r="AP95" i="8"/>
  <c r="AU95" i="8"/>
  <c r="AW95" i="8"/>
  <c r="AM96" i="8"/>
  <c r="AO96" i="8"/>
  <c r="AV96" i="8"/>
  <c r="AM97" i="8"/>
  <c r="AO97" i="8"/>
  <c r="AV97" i="8"/>
  <c r="AM98" i="8"/>
  <c r="AO98" i="8"/>
  <c r="AV98" i="8"/>
  <c r="AL99" i="8"/>
  <c r="AN99" i="8"/>
  <c r="AP99" i="8"/>
  <c r="AU99" i="8"/>
  <c r="AW99" i="8"/>
  <c r="AL100" i="8"/>
  <c r="AN100" i="8"/>
  <c r="AP100" i="8"/>
  <c r="AU100" i="8"/>
  <c r="AW100" i="8"/>
  <c r="AL101" i="8"/>
  <c r="AN101" i="8"/>
  <c r="AP101" i="8"/>
  <c r="AU101" i="8"/>
  <c r="AW101" i="8"/>
  <c r="AL102" i="8"/>
  <c r="AN102" i="8"/>
  <c r="AP102" i="8"/>
  <c r="AU102" i="8"/>
  <c r="AW102" i="8"/>
  <c r="AM103" i="8"/>
  <c r="AO103" i="8"/>
  <c r="AV103" i="8"/>
  <c r="AL104" i="8"/>
  <c r="AN104" i="8"/>
  <c r="AP104" i="8"/>
  <c r="AU104" i="8"/>
  <c r="AW104" i="8"/>
  <c r="AL106" i="8"/>
  <c r="AP106" i="8"/>
  <c r="AU106" i="8"/>
  <c r="AO107" i="8"/>
  <c r="AV107" i="8"/>
  <c r="AN108" i="8"/>
  <c r="AV108" i="8"/>
  <c r="AM109" i="8"/>
  <c r="AO109" i="8"/>
  <c r="AV109" i="8"/>
  <c r="AL110" i="8"/>
  <c r="AN110" i="8"/>
  <c r="AP110" i="8"/>
  <c r="AU110" i="8"/>
  <c r="AW110" i="8"/>
  <c r="AM111" i="8"/>
  <c r="AO111" i="8"/>
  <c r="AV111" i="8"/>
  <c r="AL112" i="8"/>
  <c r="AN112" i="8"/>
  <c r="AP112" i="8"/>
  <c r="AU112" i="8"/>
  <c r="AW112" i="8"/>
  <c r="AM113" i="8"/>
  <c r="AO113" i="8"/>
  <c r="AV113" i="8"/>
  <c r="AL114" i="8"/>
  <c r="AN114" i="8"/>
  <c r="AP114" i="8"/>
  <c r="AU114" i="8"/>
  <c r="AW114" i="8"/>
  <c r="AM115" i="8"/>
  <c r="AO115" i="8"/>
  <c r="AV115" i="8"/>
  <c r="AL116" i="8"/>
  <c r="AN116" i="8"/>
  <c r="AP116" i="8"/>
  <c r="AU116" i="8"/>
  <c r="AW116" i="8"/>
  <c r="AM117" i="8"/>
  <c r="AO117" i="8"/>
  <c r="AV117" i="8"/>
  <c r="AM118" i="8"/>
  <c r="AO118" i="8"/>
  <c r="AV118" i="8"/>
  <c r="AM119" i="8"/>
  <c r="AO119" i="8"/>
  <c r="AV119" i="8"/>
  <c r="AL120" i="8"/>
  <c r="AN120" i="8"/>
  <c r="AP120" i="8"/>
  <c r="AU120" i="8"/>
  <c r="AW120" i="8"/>
  <c r="AM121" i="8"/>
  <c r="AO121" i="8"/>
  <c r="AV121" i="8"/>
  <c r="AL122" i="8"/>
  <c r="AM123" i="8"/>
  <c r="AO123" i="8"/>
  <c r="AV123" i="8"/>
  <c r="AL124" i="8"/>
  <c r="AN124" i="8"/>
  <c r="AP124" i="8"/>
  <c r="AU124" i="8"/>
  <c r="AW124" i="8"/>
  <c r="AM125" i="8"/>
  <c r="AO125" i="8"/>
  <c r="AV125" i="8"/>
  <c r="AL126" i="8"/>
  <c r="AN126" i="8"/>
  <c r="AP126" i="8"/>
  <c r="AU126" i="8"/>
  <c r="AW126" i="8"/>
  <c r="AL127" i="8"/>
  <c r="AN127" i="8"/>
  <c r="AP127" i="8"/>
  <c r="AU127" i="8"/>
  <c r="AW127" i="8"/>
  <c r="AL128" i="8"/>
  <c r="AN128" i="8"/>
  <c r="AP128" i="8"/>
  <c r="AU128" i="8"/>
  <c r="AW128" i="8"/>
  <c r="AM129" i="8"/>
  <c r="AO129" i="8"/>
  <c r="AV129" i="8"/>
  <c r="AL130" i="8"/>
  <c r="AM131" i="8"/>
  <c r="AO131" i="8"/>
  <c r="AV131" i="8"/>
  <c r="AL132" i="8"/>
  <c r="AN132" i="8"/>
  <c r="AP132" i="8"/>
  <c r="AU132" i="8"/>
  <c r="AW132" i="8"/>
  <c r="AL133" i="8"/>
  <c r="AN133" i="8"/>
  <c r="AP133" i="8"/>
  <c r="AU133" i="8"/>
  <c r="AW133" i="8"/>
  <c r="AM134" i="8"/>
  <c r="AO134" i="8"/>
  <c r="AV134" i="8"/>
  <c r="AL135" i="8"/>
  <c r="AN135" i="8"/>
  <c r="AP135" i="8"/>
  <c r="AU135" i="8"/>
  <c r="AW135" i="8"/>
  <c r="AM136" i="8"/>
  <c r="AO136" i="8"/>
  <c r="AV136" i="8"/>
  <c r="AL137" i="8"/>
  <c r="AN137" i="8"/>
  <c r="AP137" i="8"/>
  <c r="AU137" i="8"/>
  <c r="AW137" i="8"/>
  <c r="AM138" i="8"/>
  <c r="AO138" i="8"/>
  <c r="AV138" i="8"/>
  <c r="AL139" i="8"/>
  <c r="AN139" i="8"/>
  <c r="AP139" i="8"/>
  <c r="AU139" i="8"/>
  <c r="AW139" i="8"/>
  <c r="AM140" i="8"/>
  <c r="AO140" i="8"/>
  <c r="AV140" i="8"/>
  <c r="AL141" i="8"/>
  <c r="AN141" i="8"/>
  <c r="AP141" i="8"/>
  <c r="AU141" i="8"/>
  <c r="AW141" i="8"/>
  <c r="AM142" i="8"/>
  <c r="AO142" i="8"/>
  <c r="AV142" i="8"/>
  <c r="AL143" i="8"/>
  <c r="AN143" i="8"/>
  <c r="AP143" i="8"/>
  <c r="AU143" i="8"/>
  <c r="AW143" i="8"/>
  <c r="AL145" i="8"/>
  <c r="AN145" i="8"/>
  <c r="AP145" i="8"/>
  <c r="AU145" i="8"/>
  <c r="AW145" i="8"/>
  <c r="AM146" i="8"/>
  <c r="AO146" i="8"/>
  <c r="AV146" i="8"/>
  <c r="AL147" i="8"/>
  <c r="AN147" i="8"/>
  <c r="AP147" i="8"/>
  <c r="AU147" i="8"/>
  <c r="AW147" i="8"/>
  <c r="AM148" i="8"/>
  <c r="AN106" i="8"/>
  <c r="AW106" i="8"/>
  <c r="AM107" i="8"/>
  <c r="AL108" i="8"/>
  <c r="AP108" i="8"/>
  <c r="AU108" i="8"/>
  <c r="AW108" i="8"/>
  <c r="AL109" i="8"/>
  <c r="AN109" i="8"/>
  <c r="AP109" i="8"/>
  <c r="AU109" i="8"/>
  <c r="AW109" i="8"/>
  <c r="AM110" i="8"/>
  <c r="AO110" i="8"/>
  <c r="AV110" i="8"/>
  <c r="AL111" i="8"/>
  <c r="AN111" i="8"/>
  <c r="AP111" i="8"/>
  <c r="AU111" i="8"/>
  <c r="AW111" i="8"/>
  <c r="AM112" i="8"/>
  <c r="AO112" i="8"/>
  <c r="AV112" i="8"/>
  <c r="AL113" i="8"/>
  <c r="AN113" i="8"/>
  <c r="AP113" i="8"/>
  <c r="AU113" i="8"/>
  <c r="AW113" i="8"/>
  <c r="AM114" i="8"/>
  <c r="AO114" i="8"/>
  <c r="AV114" i="8"/>
  <c r="AL115" i="8"/>
  <c r="AN115" i="8"/>
  <c r="AP115" i="8"/>
  <c r="AU115" i="8"/>
  <c r="AW115" i="8"/>
  <c r="AM116" i="8"/>
  <c r="AO116" i="8"/>
  <c r="AV116" i="8"/>
  <c r="AL117" i="8"/>
  <c r="AN117" i="8"/>
  <c r="AP117" i="8"/>
  <c r="AU117" i="8"/>
  <c r="AW117" i="8"/>
  <c r="AL118" i="8"/>
  <c r="AN118" i="8"/>
  <c r="AP118" i="8"/>
  <c r="AU118" i="8"/>
  <c r="AW118" i="8"/>
  <c r="AL119" i="8"/>
  <c r="AN119" i="8"/>
  <c r="AP119" i="8"/>
  <c r="AU119" i="8"/>
  <c r="AW119" i="8"/>
  <c r="AM120" i="8"/>
  <c r="AO120" i="8"/>
  <c r="AV120" i="8"/>
  <c r="AL121" i="8"/>
  <c r="AN121" i="8"/>
  <c r="AP121" i="8"/>
  <c r="AU121" i="8"/>
  <c r="AW121" i="8"/>
  <c r="AL123" i="8"/>
  <c r="AN123" i="8"/>
  <c r="AP123" i="8"/>
  <c r="AU123" i="8"/>
  <c r="AW123" i="8"/>
  <c r="AM124" i="8"/>
  <c r="AO124" i="8"/>
  <c r="AV124" i="8"/>
  <c r="AL125" i="8"/>
  <c r="AN125" i="8"/>
  <c r="AP125" i="8"/>
  <c r="AU125" i="8"/>
  <c r="AW125" i="8"/>
  <c r="AM126" i="8"/>
  <c r="AO126" i="8"/>
  <c r="AV126" i="8"/>
  <c r="AM127" i="8"/>
  <c r="AO127" i="8"/>
  <c r="AV127" i="8"/>
  <c r="AM128" i="8"/>
  <c r="AO128" i="8"/>
  <c r="AV128" i="8"/>
  <c r="AL129" i="8"/>
  <c r="AN129" i="8"/>
  <c r="AP129" i="8"/>
  <c r="AU129" i="8"/>
  <c r="AW129" i="8"/>
  <c r="AL131" i="8"/>
  <c r="AN131" i="8"/>
  <c r="AP131" i="8"/>
  <c r="AU131" i="8"/>
  <c r="AW131" i="8"/>
  <c r="AM132" i="8"/>
  <c r="AO132" i="8"/>
  <c r="AV132" i="8"/>
  <c r="AM133" i="8"/>
  <c r="AO133" i="8"/>
  <c r="AV133" i="8"/>
  <c r="AL134" i="8"/>
  <c r="AN134" i="8"/>
  <c r="AP134" i="8"/>
  <c r="AU134" i="8"/>
  <c r="AW134" i="8"/>
  <c r="AM135" i="8"/>
  <c r="AO135" i="8"/>
  <c r="AV135" i="8"/>
  <c r="AL136" i="8"/>
  <c r="AN136" i="8"/>
  <c r="AP136" i="8"/>
  <c r="AU136" i="8"/>
  <c r="AW136" i="8"/>
  <c r="AM137" i="8"/>
  <c r="AO137" i="8"/>
  <c r="AV137" i="8"/>
  <c r="AL138" i="8"/>
  <c r="AN138" i="8"/>
  <c r="AP138" i="8"/>
  <c r="AU138" i="8"/>
  <c r="AW138" i="8"/>
  <c r="AM139" i="8"/>
  <c r="AO139" i="8"/>
  <c r="AV139" i="8"/>
  <c r="AL140" i="8"/>
  <c r="AN140" i="8"/>
  <c r="AP140" i="8"/>
  <c r="AU140" i="8"/>
  <c r="AW140" i="8"/>
  <c r="AM141" i="8"/>
  <c r="AO141" i="8"/>
  <c r="AV141" i="8"/>
  <c r="AL142" i="8"/>
  <c r="AN142" i="8"/>
  <c r="AP142" i="8"/>
  <c r="AU142" i="8"/>
  <c r="AW142" i="8"/>
  <c r="AM143" i="8"/>
  <c r="AO143" i="8"/>
  <c r="AV143" i="8"/>
  <c r="AL144" i="8"/>
  <c r="AM145" i="8"/>
  <c r="AO145" i="8"/>
  <c r="AV145" i="8"/>
  <c r="AL146" i="8"/>
  <c r="AN146" i="8"/>
  <c r="AP146" i="8"/>
  <c r="AU146" i="8"/>
  <c r="AW146" i="8"/>
  <c r="AM147" i="8"/>
  <c r="AO147" i="8"/>
  <c r="AV147" i="8"/>
  <c r="AL148" i="8"/>
  <c r="AN148" i="8"/>
  <c r="AO148" i="8"/>
  <c r="AV148" i="8"/>
  <c r="AL149" i="8"/>
  <c r="AN149" i="8"/>
  <c r="AP149" i="8"/>
  <c r="AU149" i="8"/>
  <c r="AW149" i="8"/>
  <c r="AM150" i="8"/>
  <c r="AO150" i="8"/>
  <c r="AV150" i="8"/>
  <c r="AL151" i="8"/>
  <c r="AN151" i="8"/>
  <c r="AP151" i="8"/>
  <c r="AU151" i="8"/>
  <c r="AW151" i="8"/>
  <c r="AM152" i="8"/>
  <c r="AO152" i="8"/>
  <c r="AV152" i="8"/>
  <c r="AL153" i="8"/>
  <c r="AN153" i="8"/>
  <c r="AP153" i="8"/>
  <c r="AU153" i="8"/>
  <c r="AW153" i="8"/>
  <c r="AM154" i="8"/>
  <c r="AO154" i="8"/>
  <c r="AV154" i="8"/>
  <c r="AL155" i="8"/>
  <c r="AN155" i="8"/>
  <c r="AP155" i="8"/>
  <c r="AU155" i="8"/>
  <c r="AW155" i="8"/>
  <c r="AL157" i="8"/>
  <c r="AN157" i="8"/>
  <c r="AP157" i="8"/>
  <c r="AU157" i="8"/>
  <c r="AW157" i="8"/>
  <c r="AM158" i="8"/>
  <c r="AO158" i="8"/>
  <c r="AV158" i="8"/>
  <c r="AL159" i="8"/>
  <c r="AN159" i="8"/>
  <c r="AP159" i="8"/>
  <c r="AU159" i="8"/>
  <c r="AW159" i="8"/>
  <c r="AM160" i="8"/>
  <c r="AO160" i="8"/>
  <c r="AV160" i="8"/>
  <c r="AL161" i="8"/>
  <c r="AN161" i="8"/>
  <c r="AP161" i="8"/>
  <c r="AU161" i="8"/>
  <c r="AW161" i="8"/>
  <c r="AM162" i="8"/>
  <c r="AO162" i="8"/>
  <c r="AV162" i="8"/>
  <c r="AL163" i="8"/>
  <c r="AN163" i="8"/>
  <c r="AP163" i="8"/>
  <c r="AU163" i="8"/>
  <c r="AW163" i="8"/>
  <c r="AM164" i="8"/>
  <c r="AO164" i="8"/>
  <c r="AV164" i="8"/>
  <c r="AL165" i="8"/>
  <c r="AN165" i="8"/>
  <c r="AP165" i="8"/>
  <c r="AU165" i="8"/>
  <c r="AW165" i="8"/>
  <c r="AM166" i="8"/>
  <c r="AO166" i="8"/>
  <c r="AV166" i="8"/>
  <c r="AL167" i="8"/>
  <c r="AN167" i="8"/>
  <c r="AP167" i="8"/>
  <c r="AU167" i="8"/>
  <c r="AW167" i="8"/>
  <c r="AM168" i="8"/>
  <c r="AO168" i="8"/>
  <c r="AV168" i="8"/>
  <c r="AL169" i="8"/>
  <c r="AN169" i="8"/>
  <c r="AP169" i="8"/>
  <c r="AU169" i="8"/>
  <c r="AW169" i="8"/>
  <c r="AM170" i="8"/>
  <c r="AO170" i="8"/>
  <c r="AV170" i="8"/>
  <c r="AL171" i="8"/>
  <c r="AN171" i="8"/>
  <c r="AP171" i="8"/>
  <c r="AU171" i="8"/>
  <c r="AW171" i="8"/>
  <c r="AM172" i="8"/>
  <c r="AO172" i="8"/>
  <c r="AV172" i="8"/>
  <c r="AL173" i="8"/>
  <c r="AN173" i="8"/>
  <c r="AP173" i="8"/>
  <c r="AU173" i="8"/>
  <c r="AW173" i="8"/>
  <c r="AM174" i="8"/>
  <c r="AO174" i="8"/>
  <c r="AV174" i="8"/>
  <c r="AL175" i="8"/>
  <c r="AM176" i="8"/>
  <c r="AO176" i="8"/>
  <c r="AV176" i="8"/>
  <c r="AL177" i="8"/>
  <c r="AN177" i="8"/>
  <c r="AP177" i="8"/>
  <c r="AU177" i="8"/>
  <c r="AW177" i="8"/>
  <c r="AM178" i="8"/>
  <c r="AO178" i="8"/>
  <c r="AV178" i="8"/>
  <c r="AL179" i="8"/>
  <c r="AN179" i="8"/>
  <c r="AP179" i="8"/>
  <c r="AU179" i="8"/>
  <c r="AW179" i="8"/>
  <c r="AM180" i="8"/>
  <c r="AO180" i="8"/>
  <c r="AV180" i="8"/>
  <c r="AL181" i="8"/>
  <c r="AN181" i="8"/>
  <c r="AP181" i="8"/>
  <c r="AU181" i="8"/>
  <c r="AW181" i="8"/>
  <c r="AM182" i="8"/>
  <c r="AO182" i="8"/>
  <c r="AV182" i="8"/>
  <c r="AL183" i="8"/>
  <c r="AN183" i="8"/>
  <c r="AP183" i="8"/>
  <c r="AU183" i="8"/>
  <c r="AW183" i="8"/>
  <c r="AM184" i="8"/>
  <c r="AO184" i="8"/>
  <c r="AV184" i="8"/>
  <c r="AL185" i="8"/>
  <c r="AN185" i="8"/>
  <c r="AP185" i="8"/>
  <c r="AU185" i="8"/>
  <c r="AW185" i="8"/>
  <c r="AM186" i="8"/>
  <c r="AO186" i="8"/>
  <c r="AV186" i="8"/>
  <c r="AL187" i="8"/>
  <c r="AN187" i="8"/>
  <c r="AP187" i="8"/>
  <c r="AU187" i="8"/>
  <c r="AW187" i="8"/>
  <c r="AM188" i="8"/>
  <c r="AO188" i="8"/>
  <c r="AV188" i="8"/>
  <c r="AL189" i="8"/>
  <c r="AN189" i="8"/>
  <c r="AP189" i="8"/>
  <c r="AU189" i="8"/>
  <c r="AW189" i="8"/>
  <c r="AM190" i="8"/>
  <c r="AO190" i="8"/>
  <c r="AV190" i="8"/>
  <c r="AL191" i="8"/>
  <c r="AM192" i="8"/>
  <c r="AO192" i="8"/>
  <c r="AV192" i="8"/>
  <c r="AL193" i="8"/>
  <c r="AN193" i="8"/>
  <c r="AP193" i="8"/>
  <c r="AU193" i="8"/>
  <c r="AW193" i="8"/>
  <c r="AM194" i="8"/>
  <c r="AO194" i="8"/>
  <c r="AV194" i="8"/>
  <c r="AL195" i="8"/>
  <c r="AN195" i="8"/>
  <c r="AP195" i="8"/>
  <c r="AU195" i="8"/>
  <c r="AW195" i="8"/>
  <c r="AM196" i="8"/>
  <c r="AO196" i="8"/>
  <c r="AV196" i="8"/>
  <c r="AL197" i="8"/>
  <c r="AN197" i="8"/>
  <c r="AP197" i="8"/>
  <c r="AU197" i="8"/>
  <c r="AW197" i="8"/>
  <c r="AM198" i="8"/>
  <c r="AO198" i="8"/>
  <c r="AV198" i="8"/>
  <c r="AP148" i="8"/>
  <c r="AU148" i="8"/>
  <c r="AW148" i="8"/>
  <c r="AM149" i="8"/>
  <c r="AO149" i="8"/>
  <c r="AV149" i="8"/>
  <c r="AL150" i="8"/>
  <c r="AN150" i="8"/>
  <c r="AP150" i="8"/>
  <c r="AU150" i="8"/>
  <c r="AW150" i="8"/>
  <c r="AM151" i="8"/>
  <c r="AO151" i="8"/>
  <c r="AV151" i="8"/>
  <c r="AL152" i="8"/>
  <c r="AN152" i="8"/>
  <c r="AP152" i="8"/>
  <c r="AU152" i="8"/>
  <c r="AW152" i="8"/>
  <c r="AM153" i="8"/>
  <c r="AO153" i="8"/>
  <c r="AV153" i="8"/>
  <c r="AL154" i="8"/>
  <c r="AN154" i="8"/>
  <c r="AP154" i="8"/>
  <c r="AU154" i="8"/>
  <c r="AW154" i="8"/>
  <c r="AM155" i="8"/>
  <c r="AO155" i="8"/>
  <c r="AV155" i="8"/>
  <c r="AL156" i="8"/>
  <c r="AM157" i="8"/>
  <c r="AO157" i="8"/>
  <c r="AV157" i="8"/>
  <c r="AL158" i="8"/>
  <c r="AN158" i="8"/>
  <c r="AP158" i="8"/>
  <c r="AU158" i="8"/>
  <c r="AW158" i="8"/>
  <c r="AM159" i="8"/>
  <c r="AO159" i="8"/>
  <c r="AV159" i="8"/>
  <c r="AL160" i="8"/>
  <c r="AN160" i="8"/>
  <c r="AP160" i="8"/>
  <c r="AU160" i="8"/>
  <c r="AW160" i="8"/>
  <c r="AM161" i="8"/>
  <c r="AO161" i="8"/>
  <c r="AV161" i="8"/>
  <c r="AL162" i="8"/>
  <c r="AN162" i="8"/>
  <c r="AP162" i="8"/>
  <c r="AU162" i="8"/>
  <c r="AW162" i="8"/>
  <c r="AM163" i="8"/>
  <c r="AO163" i="8"/>
  <c r="AV163" i="8"/>
  <c r="AL164" i="8"/>
  <c r="AN164" i="8"/>
  <c r="AP164" i="8"/>
  <c r="AU164" i="8"/>
  <c r="AW164" i="8"/>
  <c r="AM165" i="8"/>
  <c r="AO165" i="8"/>
  <c r="AV165" i="8"/>
  <c r="AL166" i="8"/>
  <c r="AN166" i="8"/>
  <c r="AP166" i="8"/>
  <c r="AU166" i="8"/>
  <c r="AW166" i="8"/>
  <c r="AM167" i="8"/>
  <c r="AO167" i="8"/>
  <c r="AV167" i="8"/>
  <c r="AL168" i="8"/>
  <c r="AN168" i="8"/>
  <c r="AP168" i="8"/>
  <c r="AU168" i="8"/>
  <c r="AW168" i="8"/>
  <c r="AM169" i="8"/>
  <c r="AO169" i="8"/>
  <c r="AV169" i="8"/>
  <c r="AL170" i="8"/>
  <c r="AN170" i="8"/>
  <c r="AP170" i="8"/>
  <c r="AU170" i="8"/>
  <c r="AW170" i="8"/>
  <c r="AM171" i="8"/>
  <c r="AO171" i="8"/>
  <c r="AV171" i="8"/>
  <c r="AL172" i="8"/>
  <c r="AN172" i="8"/>
  <c r="AP172" i="8"/>
  <c r="AU172" i="8"/>
  <c r="AW172" i="8"/>
  <c r="AM173" i="8"/>
  <c r="AO173" i="8"/>
  <c r="AV173" i="8"/>
  <c r="AL174" i="8"/>
  <c r="AN174" i="8"/>
  <c r="AP174" i="8"/>
  <c r="AU174" i="8"/>
  <c r="AW174" i="8"/>
  <c r="AL176" i="8"/>
  <c r="AN176" i="8"/>
  <c r="AP176" i="8"/>
  <c r="AU176" i="8"/>
  <c r="AW176" i="8"/>
  <c r="AM177" i="8"/>
  <c r="AO177" i="8"/>
  <c r="AV177" i="8"/>
  <c r="AL178" i="8"/>
  <c r="AN178" i="8"/>
  <c r="AP178" i="8"/>
  <c r="AU178" i="8"/>
  <c r="AW178" i="8"/>
  <c r="AM179" i="8"/>
  <c r="AO179" i="8"/>
  <c r="AV179" i="8"/>
  <c r="AL180" i="8"/>
  <c r="AN180" i="8"/>
  <c r="AP180" i="8"/>
  <c r="AU180" i="8"/>
  <c r="AW180" i="8"/>
  <c r="AM181" i="8"/>
  <c r="AO181" i="8"/>
  <c r="AV181" i="8"/>
  <c r="AL182" i="8"/>
  <c r="AN182" i="8"/>
  <c r="AP182" i="8"/>
  <c r="AU182" i="8"/>
  <c r="AW182" i="8"/>
  <c r="AM183" i="8"/>
  <c r="AO183" i="8"/>
  <c r="AV183" i="8"/>
  <c r="AL184" i="8"/>
  <c r="AN184" i="8"/>
  <c r="AP184" i="8"/>
  <c r="AU184" i="8"/>
  <c r="AW184" i="8"/>
  <c r="AM185" i="8"/>
  <c r="AO185" i="8"/>
  <c r="AV185" i="8"/>
  <c r="AL186" i="8"/>
  <c r="AN186" i="8"/>
  <c r="AP186" i="8"/>
  <c r="AU186" i="8"/>
  <c r="AW186" i="8"/>
  <c r="AM187" i="8"/>
  <c r="AO187" i="8"/>
  <c r="AV187" i="8"/>
  <c r="AL188" i="8"/>
  <c r="AN188" i="8"/>
  <c r="AP188" i="8"/>
  <c r="AU188" i="8"/>
  <c r="AW188" i="8"/>
  <c r="AM189" i="8"/>
  <c r="AO189" i="8"/>
  <c r="AV189" i="8"/>
  <c r="AL190" i="8"/>
  <c r="AN190" i="8"/>
  <c r="AP190" i="8"/>
  <c r="AU190" i="8"/>
  <c r="AW190" i="8"/>
  <c r="AL192" i="8"/>
  <c r="AN192" i="8"/>
  <c r="AP192" i="8"/>
  <c r="AU192" i="8"/>
  <c r="AW192" i="8"/>
  <c r="AM193" i="8"/>
  <c r="AO193" i="8"/>
  <c r="AV193" i="8"/>
  <c r="AL194" i="8"/>
  <c r="AN194" i="8"/>
  <c r="AP194" i="8"/>
  <c r="AU194" i="8"/>
  <c r="AW194" i="8"/>
  <c r="AM195" i="8"/>
  <c r="AO195" i="8"/>
  <c r="AV195" i="8"/>
  <c r="AL196" i="8"/>
  <c r="AN196" i="8"/>
  <c r="AP196" i="8"/>
  <c r="AU196" i="8"/>
  <c r="AW196" i="8"/>
  <c r="AM197" i="8"/>
  <c r="AO197" i="8"/>
  <c r="AV197" i="8"/>
  <c r="AL198" i="8"/>
  <c r="AN198" i="8"/>
  <c r="AP198" i="8"/>
  <c r="AU198" i="8"/>
  <c r="AW198" i="8"/>
  <c r="U86" i="8"/>
  <c r="U89" i="8"/>
  <c r="U87" i="8"/>
  <c r="AV53" i="12" l="1"/>
  <c r="AV73" i="12" s="1"/>
  <c r="AW45" i="12"/>
  <c r="AW156" i="12" s="1"/>
  <c r="AV49" i="12"/>
  <c r="AV105" i="12" s="1"/>
  <c r="AV45" i="12"/>
  <c r="AV156" i="12" s="1"/>
  <c r="AU105" i="12"/>
  <c r="AU122" i="12"/>
  <c r="AW48" i="12"/>
  <c r="AW122" i="12" s="1"/>
  <c r="AW51" i="12"/>
  <c r="AW84" i="12" s="1"/>
  <c r="AW44" i="12"/>
  <c r="AW175" i="12" s="1"/>
  <c r="AU130" i="12"/>
  <c r="AU93" i="12"/>
  <c r="AV50" i="12"/>
  <c r="AV93" i="12" s="1"/>
  <c r="AU175" i="12"/>
  <c r="AU73" i="12"/>
  <c r="Z87" i="16"/>
  <c r="Z71" i="16"/>
  <c r="Z71" i="14"/>
  <c r="Z87" i="14"/>
  <c r="Z73" i="12"/>
  <c r="Z72" i="12"/>
  <c r="G30" i="8"/>
  <c r="H2" i="2"/>
  <c r="D2" i="2"/>
  <c r="D1" i="2"/>
  <c r="Z72" i="16" l="1"/>
  <c r="Z73" i="16"/>
  <c r="Z72" i="14"/>
  <c r="Z73" i="14"/>
  <c r="F30" i="8"/>
  <c r="L30" i="8" l="1"/>
  <c r="K51" i="8"/>
  <c r="L29" i="8"/>
  <c r="AM56" i="8"/>
  <c r="K44" i="8" l="1"/>
  <c r="L18" i="8"/>
  <c r="L27" i="8"/>
  <c r="L22" i="8"/>
  <c r="AM54" i="8"/>
  <c r="AM70" i="8" s="1"/>
  <c r="M27" i="8"/>
  <c r="L26" i="8"/>
  <c r="AM53" i="8"/>
  <c r="AF46" i="8" s="1"/>
  <c r="M19" i="8"/>
  <c r="L19" i="8"/>
  <c r="AM52" i="8"/>
  <c r="AM78" i="8" s="1"/>
  <c r="M25" i="8"/>
  <c r="M26" i="8"/>
  <c r="M22" i="8"/>
  <c r="L25" i="8"/>
  <c r="L21" i="8"/>
  <c r="M17" i="8"/>
  <c r="L23" i="8"/>
  <c r="L28" i="8"/>
  <c r="AM55" i="8"/>
  <c r="AF44" i="8" s="1"/>
  <c r="AM47" i="8"/>
  <c r="AF52" i="8" s="1"/>
  <c r="AM45" i="8"/>
  <c r="AF54" i="8" s="1"/>
  <c r="L24" i="8"/>
  <c r="M24" i="8"/>
  <c r="L20" i="8"/>
  <c r="I69" i="8"/>
  <c r="J61" i="8" s="1"/>
  <c r="I85" i="8" s="1"/>
  <c r="I94" i="8" s="1"/>
  <c r="AM50" i="8"/>
  <c r="AM93" i="8" s="1"/>
  <c r="AM43" i="8"/>
  <c r="AF56" i="8" s="1"/>
  <c r="AM44" i="8"/>
  <c r="AF55" i="8" s="1"/>
  <c r="AM51" i="8"/>
  <c r="AM84" i="8" s="1"/>
  <c r="AM48" i="8"/>
  <c r="AF51" i="8" s="1"/>
  <c r="AM49" i="8"/>
  <c r="AF50" i="8" s="1"/>
  <c r="I67" i="8"/>
  <c r="M23" i="8"/>
  <c r="AM46" i="8"/>
  <c r="AF53" i="8" s="1"/>
  <c r="L17" i="8"/>
  <c r="M20" i="8"/>
  <c r="M29" i="8"/>
  <c r="AF43" i="8"/>
  <c r="AM60" i="8"/>
  <c r="L16" i="8"/>
  <c r="K42" i="8" l="1"/>
  <c r="K49" i="8"/>
  <c r="K40" i="8"/>
  <c r="K45" i="8"/>
  <c r="K46" i="8"/>
  <c r="K39" i="8"/>
  <c r="K50" i="8"/>
  <c r="K41" i="8"/>
  <c r="K38" i="8"/>
  <c r="K43" i="8"/>
  <c r="K47" i="8"/>
  <c r="K48" i="8"/>
  <c r="N19" i="8"/>
  <c r="AM67" i="8"/>
  <c r="J32" i="8"/>
  <c r="I118" i="8"/>
  <c r="I127" i="8" s="1"/>
  <c r="U71" i="8"/>
  <c r="AF45" i="8"/>
  <c r="AM73" i="8"/>
  <c r="AF49" i="8"/>
  <c r="AM122" i="8"/>
  <c r="AM144" i="8"/>
  <c r="AF47" i="8"/>
  <c r="N27" i="8"/>
  <c r="AM156" i="8"/>
  <c r="AE44" i="8"/>
  <c r="M18" i="8"/>
  <c r="AM130" i="8"/>
  <c r="AF48" i="8"/>
  <c r="AM105" i="8"/>
  <c r="AM191" i="8"/>
  <c r="I68" i="8"/>
  <c r="J58" i="8" s="1"/>
  <c r="N22" i="8"/>
  <c r="X87" i="8"/>
  <c r="M21" i="8"/>
  <c r="X86" i="8"/>
  <c r="X77" i="8"/>
  <c r="D19" i="8"/>
  <c r="M28" i="8"/>
  <c r="AM175" i="8"/>
  <c r="N21" i="8"/>
  <c r="X82" i="8"/>
  <c r="M16" i="8"/>
  <c r="G14" i="7"/>
  <c r="N29" i="8"/>
  <c r="K32" i="8" l="1"/>
  <c r="AE45" i="8"/>
  <c r="AE46" i="8" s="1"/>
  <c r="AE47" i="8" s="1"/>
  <c r="AE48" i="8" s="1"/>
  <c r="AE49" i="8" s="1"/>
  <c r="AE50" i="8" s="1"/>
  <c r="AE51" i="8" s="1"/>
  <c r="AE52" i="8" s="1"/>
  <c r="AE53" i="8" s="1"/>
  <c r="AE54" i="8" s="1"/>
  <c r="AE55" i="8" s="1"/>
  <c r="AE56" i="8" s="1"/>
  <c r="D18" i="8"/>
  <c r="X90" i="8"/>
  <c r="X76" i="8" s="1"/>
  <c r="D26" i="8"/>
  <c r="X89" i="8"/>
  <c r="X75" i="8" s="1"/>
  <c r="N26" i="8"/>
  <c r="D28" i="8"/>
  <c r="X85" i="8"/>
  <c r="X71" i="8" s="1"/>
  <c r="X81" i="8"/>
  <c r="D23" i="8"/>
  <c r="D24" i="8"/>
  <c r="D17" i="8"/>
  <c r="N18" i="8"/>
  <c r="D27" i="8"/>
  <c r="N28" i="8"/>
  <c r="N25" i="8"/>
  <c r="D21" i="8"/>
  <c r="N23" i="8"/>
  <c r="N24" i="8"/>
  <c r="D22" i="8"/>
  <c r="D25" i="8"/>
  <c r="X91" i="8"/>
  <c r="X83" i="8"/>
  <c r="X68" i="8" s="1"/>
  <c r="X88" i="8"/>
  <c r="X74" i="8" s="1"/>
  <c r="N20" i="8"/>
  <c r="D20" i="8"/>
  <c r="X84" i="8"/>
  <c r="X73" i="8"/>
  <c r="X72" i="8"/>
  <c r="D16" i="8"/>
  <c r="N17" i="8"/>
  <c r="X80" i="8"/>
  <c r="Z79" i="8"/>
  <c r="Z80" i="8" s="1"/>
  <c r="X79" i="8"/>
  <c r="N16" i="8"/>
  <c r="G85" i="8"/>
  <c r="T71" i="8"/>
  <c r="G118" i="8"/>
  <c r="I65" i="8"/>
  <c r="X66" i="8" l="1"/>
  <c r="AG38" i="8"/>
  <c r="AN46" i="8" s="1"/>
  <c r="AG39" i="8"/>
  <c r="X65" i="8"/>
  <c r="X70" i="8"/>
  <c r="X67" i="8"/>
  <c r="X69" i="8"/>
  <c r="H118" i="8"/>
  <c r="J119" i="8" s="1"/>
  <c r="G127" i="8"/>
  <c r="G94" i="8"/>
  <c r="H85" i="8"/>
  <c r="J86" i="8" s="1"/>
  <c r="Z81" i="8"/>
  <c r="Z65" i="8"/>
  <c r="J31" i="8"/>
  <c r="K31" i="8"/>
  <c r="AP38" i="8" l="1"/>
  <c r="AO43" i="8" s="1"/>
  <c r="AO191" i="8" s="1"/>
  <c r="M39" i="8"/>
  <c r="L50" i="8"/>
  <c r="M46" i="8"/>
  <c r="M43" i="8"/>
  <c r="L42" i="8"/>
  <c r="L38" i="8"/>
  <c r="L49" i="8"/>
  <c r="L45" i="8"/>
  <c r="L47" i="8"/>
  <c r="L48" i="8"/>
  <c r="M41" i="8"/>
  <c r="L40" i="8"/>
  <c r="L44" i="8"/>
  <c r="AR42" i="8"/>
  <c r="AR52" i="8" s="1"/>
  <c r="AN49" i="8"/>
  <c r="AP49" i="8" s="1"/>
  <c r="AP105" i="8" s="1"/>
  <c r="AN43" i="8"/>
  <c r="AN191" i="8" s="1"/>
  <c r="AN45" i="8"/>
  <c r="AN156" i="8" s="1"/>
  <c r="AN52" i="8"/>
  <c r="AO52" i="8" s="1"/>
  <c r="AO78" i="8" s="1"/>
  <c r="M36" i="8"/>
  <c r="AN55" i="8"/>
  <c r="AP55" i="8" s="1"/>
  <c r="AP67" i="8" s="1"/>
  <c r="AN50" i="8"/>
  <c r="AP50" i="8" s="1"/>
  <c r="AP93" i="8" s="1"/>
  <c r="AN54" i="8"/>
  <c r="AN70" i="8" s="1"/>
  <c r="AN51" i="8"/>
  <c r="AP51" i="8" s="1"/>
  <c r="AP84" i="8" s="1"/>
  <c r="AN53" i="8"/>
  <c r="AN73" i="8" s="1"/>
  <c r="AN48" i="8"/>
  <c r="AP48" i="8" s="1"/>
  <c r="AP122" i="8" s="1"/>
  <c r="AF40" i="8"/>
  <c r="AN47" i="8"/>
  <c r="AP47" i="8" s="1"/>
  <c r="AP130" i="8" s="1"/>
  <c r="AN44" i="8"/>
  <c r="AO44" i="8" s="1"/>
  <c r="AO175" i="8" s="1"/>
  <c r="Z82" i="8"/>
  <c r="Z66" i="8"/>
  <c r="H94" i="8"/>
  <c r="J95" i="8" s="1"/>
  <c r="F107" i="8" s="1"/>
  <c r="H98" i="8"/>
  <c r="AP46" i="8"/>
  <c r="AP144" i="8" s="1"/>
  <c r="AN144" i="8"/>
  <c r="AO46" i="8"/>
  <c r="AO144" i="8" s="1"/>
  <c r="F108" i="8"/>
  <c r="H127" i="8"/>
  <c r="J128" i="8" s="1"/>
  <c r="I131" i="8"/>
  <c r="I132" i="8"/>
  <c r="AP43" i="8" l="1"/>
  <c r="AP191" i="8" s="1"/>
  <c r="L51" i="8"/>
  <c r="M42" i="8"/>
  <c r="L39" i="8"/>
  <c r="L46" i="8"/>
  <c r="M50" i="8"/>
  <c r="M51" i="8"/>
  <c r="AO50" i="8"/>
  <c r="AO93" i="8" s="1"/>
  <c r="AT45" i="8"/>
  <c r="AR50" i="8"/>
  <c r="L43" i="8"/>
  <c r="AO49" i="8"/>
  <c r="AO105" i="8" s="1"/>
  <c r="M38" i="8"/>
  <c r="AN105" i="8"/>
  <c r="M47" i="8"/>
  <c r="AR49" i="8"/>
  <c r="M49" i="8"/>
  <c r="AR47" i="8"/>
  <c r="M45" i="8"/>
  <c r="M40" i="8"/>
  <c r="AP52" i="8"/>
  <c r="AP78" i="8" s="1"/>
  <c r="AN78" i="8"/>
  <c r="AP44" i="8"/>
  <c r="AP175" i="8" s="1"/>
  <c r="AN67" i="8"/>
  <c r="AN175" i="8"/>
  <c r="L41" i="8"/>
  <c r="AO55" i="8"/>
  <c r="AO67" i="8" s="1"/>
  <c r="AN130" i="8"/>
  <c r="AN84" i="8"/>
  <c r="M48" i="8"/>
  <c r="AO47" i="8"/>
  <c r="AO130" i="8" s="1"/>
  <c r="AO51" i="8"/>
  <c r="AO84" i="8" s="1"/>
  <c r="AT47" i="8"/>
  <c r="AO53" i="8"/>
  <c r="AO73" i="8" s="1"/>
  <c r="AR43" i="8"/>
  <c r="AO54" i="8"/>
  <c r="AO70" i="8" s="1"/>
  <c r="AR46" i="8"/>
  <c r="AP54" i="8"/>
  <c r="AP70" i="8" s="1"/>
  <c r="AR48" i="8"/>
  <c r="AT52" i="8"/>
  <c r="AO45" i="8"/>
  <c r="AO156" i="8" s="1"/>
  <c r="AR55" i="8"/>
  <c r="AT51" i="8"/>
  <c r="AP45" i="8"/>
  <c r="AP156" i="8" s="1"/>
  <c r="AR54" i="8"/>
  <c r="AT46" i="8"/>
  <c r="AT53" i="8"/>
  <c r="AT54" i="8"/>
  <c r="AR44" i="8"/>
  <c r="AT50" i="8"/>
  <c r="AO48" i="8"/>
  <c r="AO122" i="8" s="1"/>
  <c r="M44" i="8"/>
  <c r="AN122" i="8"/>
  <c r="AT48" i="8"/>
  <c r="AT43" i="8"/>
  <c r="AR51" i="8"/>
  <c r="AR56" i="8"/>
  <c r="AT44" i="8"/>
  <c r="AR53" i="8"/>
  <c r="AT55" i="8"/>
  <c r="AP53" i="8"/>
  <c r="AP73" i="8" s="1"/>
  <c r="AN93" i="8"/>
  <c r="AT49" i="8"/>
  <c r="AR45" i="8"/>
  <c r="AT56" i="8"/>
  <c r="H97" i="8"/>
  <c r="I100" i="8" s="1"/>
  <c r="F104" i="8" s="1"/>
  <c r="F133" i="8"/>
  <c r="K33" i="8" s="1"/>
  <c r="Z67" i="8"/>
  <c r="Z83" i="8"/>
  <c r="AW39" i="8" l="1"/>
  <c r="AW38" i="8"/>
  <c r="Z84" i="8"/>
  <c r="Z68" i="8"/>
  <c r="I101" i="8"/>
  <c r="AU50" i="8" l="1"/>
  <c r="AU93" i="8" s="1"/>
  <c r="AU45" i="8"/>
  <c r="AV45" i="8" s="1"/>
  <c r="AV156" i="8" s="1"/>
  <c r="AU46" i="8"/>
  <c r="AV46" i="8" s="1"/>
  <c r="AV144" i="8" s="1"/>
  <c r="AU44" i="8"/>
  <c r="AU175" i="8" s="1"/>
  <c r="AU54" i="8"/>
  <c r="AW54" i="8" s="1"/>
  <c r="AW70" i="8" s="1"/>
  <c r="AU51" i="8"/>
  <c r="AV51" i="8" s="1"/>
  <c r="AV84" i="8" s="1"/>
  <c r="AU49" i="8"/>
  <c r="AW49" i="8" s="1"/>
  <c r="AW105" i="8" s="1"/>
  <c r="AU52" i="8"/>
  <c r="AV52" i="8" s="1"/>
  <c r="AV78" i="8" s="1"/>
  <c r="AU48" i="8"/>
  <c r="AW48" i="8" s="1"/>
  <c r="AW122" i="8" s="1"/>
  <c r="AU53" i="8"/>
  <c r="AU73" i="8" s="1"/>
  <c r="AU56" i="8"/>
  <c r="AU60" i="8" s="1"/>
  <c r="AU47" i="8"/>
  <c r="AW47" i="8" s="1"/>
  <c r="AW130" i="8" s="1"/>
  <c r="AU55" i="8"/>
  <c r="AW55" i="8" s="1"/>
  <c r="AW67" i="8" s="1"/>
  <c r="AU43" i="8"/>
  <c r="AU191" i="8" s="1"/>
  <c r="Z85" i="8"/>
  <c r="Z69" i="8"/>
  <c r="F105" i="8"/>
  <c r="I102" i="8"/>
  <c r="F106" i="8" s="1"/>
  <c r="AV50" i="8" l="1"/>
  <c r="AV93" i="8" s="1"/>
  <c r="AW50" i="8"/>
  <c r="AW93" i="8" s="1"/>
  <c r="AU156" i="8"/>
  <c r="AV44" i="8"/>
  <c r="AV175" i="8" s="1"/>
  <c r="AW46" i="8"/>
  <c r="AW144" i="8" s="1"/>
  <c r="AW44" i="8"/>
  <c r="AW175" i="8" s="1"/>
  <c r="AU144" i="8"/>
  <c r="AU70" i="8"/>
  <c r="AV54" i="8"/>
  <c r="AV70" i="8" s="1"/>
  <c r="AU130" i="8"/>
  <c r="AW56" i="8"/>
  <c r="AW60" i="8" s="1"/>
  <c r="AW45" i="8"/>
  <c r="AW156" i="8" s="1"/>
  <c r="AU78" i="8"/>
  <c r="AU122" i="8"/>
  <c r="AW52" i="8"/>
  <c r="AW78" i="8" s="1"/>
  <c r="AW53" i="8"/>
  <c r="AW73" i="8" s="1"/>
  <c r="AV48" i="8"/>
  <c r="AV122" i="8" s="1"/>
  <c r="AU84" i="8"/>
  <c r="AW51" i="8"/>
  <c r="AW84" i="8" s="1"/>
  <c r="AU105" i="8"/>
  <c r="AV49" i="8"/>
  <c r="AV105" i="8" s="1"/>
  <c r="AV43" i="8"/>
  <c r="AV191" i="8" s="1"/>
  <c r="AW43" i="8"/>
  <c r="AW191" i="8" s="1"/>
  <c r="AU67" i="8"/>
  <c r="AV53" i="8"/>
  <c r="AV73" i="8" s="1"/>
  <c r="AV47" i="8"/>
  <c r="AV130" i="8" s="1"/>
  <c r="AV56" i="8"/>
  <c r="AV60" i="8" s="1"/>
  <c r="AV55" i="8"/>
  <c r="AV67" i="8" s="1"/>
  <c r="Z86" i="8"/>
  <c r="Z70" i="8"/>
  <c r="F109" i="8"/>
  <c r="J33" i="8" s="1"/>
  <c r="Z71" i="8" l="1"/>
  <c r="Z87" i="8"/>
  <c r="Z73" i="8" l="1"/>
  <c r="Z72" i="8"/>
</calcChain>
</file>

<file path=xl/sharedStrings.xml><?xml version="1.0" encoding="utf-8"?>
<sst xmlns="http://schemas.openxmlformats.org/spreadsheetml/2006/main" count="802" uniqueCount="220">
  <si>
    <t>Address:</t>
  </si>
  <si>
    <t>Phone:</t>
  </si>
  <si>
    <t>Date:</t>
  </si>
  <si>
    <t>Requested By:</t>
  </si>
  <si>
    <t>Pit Number</t>
  </si>
  <si>
    <t>Pit Name</t>
  </si>
  <si>
    <t>Size/Fraction</t>
  </si>
  <si>
    <t>Specific Gravity</t>
  </si>
  <si>
    <t>Aggregate Class</t>
  </si>
  <si>
    <t>I</t>
  </si>
  <si>
    <t>I/II</t>
  </si>
  <si>
    <t>Fly Ash</t>
  </si>
  <si>
    <t>Cement</t>
  </si>
  <si>
    <t>C</t>
  </si>
  <si>
    <t>Aggregate</t>
  </si>
  <si>
    <t>Type/Class</t>
  </si>
  <si>
    <t>Comments:</t>
  </si>
  <si>
    <t>Company Name:</t>
  </si>
  <si>
    <t>Manufacturer/Supplier</t>
  </si>
  <si>
    <t>Mill/Plant/Admix Name</t>
  </si>
  <si>
    <t>Project Number:</t>
  </si>
  <si>
    <t>Project Name:</t>
  </si>
  <si>
    <t>Contract Number:</t>
  </si>
  <si>
    <t>MDT District:</t>
  </si>
  <si>
    <t>District</t>
  </si>
  <si>
    <t>Missoula (1)</t>
  </si>
  <si>
    <t>Butte (2)</t>
  </si>
  <si>
    <t>Great Falls (3)</t>
  </si>
  <si>
    <t>Glendive (4)</t>
  </si>
  <si>
    <t>Billings (5)</t>
  </si>
  <si>
    <t>Concrete/Aggregate Supervisor</t>
  </si>
  <si>
    <t>Montana Department of Transportation</t>
  </si>
  <si>
    <t>Materials Bureau</t>
  </si>
  <si>
    <t>2701 Prospect Avenue</t>
  </si>
  <si>
    <t>Helena, MT 59620</t>
  </si>
  <si>
    <t>Submit To:</t>
  </si>
  <si>
    <t>Email:</t>
  </si>
  <si>
    <t>II</t>
  </si>
  <si>
    <t>III</t>
  </si>
  <si>
    <t>V</t>
  </si>
  <si>
    <t>F</t>
  </si>
  <si>
    <t>Agency Representative (EPM):</t>
  </si>
  <si>
    <t>Agency (MDT District):</t>
  </si>
  <si>
    <t>Agency EPM:</t>
  </si>
  <si>
    <t>Pan</t>
  </si>
  <si>
    <t>No. 200</t>
  </si>
  <si>
    <t>No. 100</t>
  </si>
  <si>
    <t>No. 50</t>
  </si>
  <si>
    <t>No. 30</t>
  </si>
  <si>
    <t>No. 16</t>
  </si>
  <si>
    <t>No. 8</t>
  </si>
  <si>
    <t>No. 4</t>
  </si>
  <si>
    <t>3/8 in.</t>
  </si>
  <si>
    <t>1/2 in.</t>
  </si>
  <si>
    <t>3/4 in.</t>
  </si>
  <si>
    <t>1 in.</t>
  </si>
  <si>
    <t>1 1/2 in.</t>
  </si>
  <si>
    <t>2 in.</t>
  </si>
  <si>
    <t>% Passing</t>
  </si>
  <si>
    <t>Sieve</t>
  </si>
  <si>
    <t>Blend %</t>
  </si>
  <si>
    <t>% Retained</t>
  </si>
  <si>
    <t>Each</t>
  </si>
  <si>
    <t>Combined</t>
  </si>
  <si>
    <t>Fine Aggregate</t>
  </si>
  <si>
    <t>Coarse Aggregate</t>
  </si>
  <si>
    <t>Right CF Limit</t>
  </si>
  <si>
    <t>Left CF Limit</t>
  </si>
  <si>
    <t>OK?</t>
  </si>
  <si>
    <t>Check Left and Right of Box</t>
  </si>
  <si>
    <t>Point is Below Top?</t>
  </si>
  <si>
    <t>Blend WF</t>
  </si>
  <si>
    <t>Line WF</t>
  </si>
  <si>
    <t>Blend CF</t>
  </si>
  <si>
    <t>Interpolate along this line for the blend CF</t>
  </si>
  <si>
    <t>WF</t>
  </si>
  <si>
    <t>CF</t>
  </si>
  <si>
    <t>Zone is below line defined by;</t>
  </si>
  <si>
    <t>Check Top of Box</t>
  </si>
  <si>
    <t>Point is above Bottom?</t>
  </si>
  <si>
    <t>Check bottom of Box</t>
  </si>
  <si>
    <t>Determine if the blend is in the Workability Box</t>
  </si>
  <si>
    <t>Rocky</t>
  </si>
  <si>
    <t>Zone V</t>
  </si>
  <si>
    <t>Sticky</t>
  </si>
  <si>
    <t>Zone IV</t>
  </si>
  <si>
    <t>Well Graded 3/4 in. and finer</t>
  </si>
  <si>
    <t>Zone III</t>
  </si>
  <si>
    <t>Well graded 1-1/2 to 3/4 in.</t>
  </si>
  <si>
    <t>Zone II</t>
  </si>
  <si>
    <t>Gap-graded and tends to segregate</t>
  </si>
  <si>
    <t xml:space="preserve">Zone I </t>
  </si>
  <si>
    <t>Min CF</t>
  </si>
  <si>
    <t>Zone</t>
  </si>
  <si>
    <t>Blend CF =</t>
  </si>
  <si>
    <t>Zone 4 or 5?</t>
  </si>
  <si>
    <t>If NOT Zone 5 or 4, then pick Zone 1, 2, or 3 using CF</t>
  </si>
  <si>
    <t xml:space="preserve">Zone 4 = </t>
  </si>
  <si>
    <t>Adjustment</t>
  </si>
  <si>
    <t>Check Zone 4</t>
  </si>
  <si>
    <t xml:space="preserve">Zone 5 = </t>
  </si>
  <si>
    <t>SubZones II-a,b,c</t>
  </si>
  <si>
    <t>Check Zone 5</t>
  </si>
  <si>
    <t>Determine which zone the blend is in.</t>
  </si>
  <si>
    <r>
      <t xml:space="preserve">WF,     32 </t>
    </r>
    <r>
      <rPr>
        <sz val="11"/>
        <color theme="1"/>
        <rFont val="Calibri"/>
        <family val="2"/>
      </rPr>
      <t>≤ WF ≤ 36  When CF = 68</t>
    </r>
  </si>
  <si>
    <r>
      <t xml:space="preserve">WF,     34 </t>
    </r>
    <r>
      <rPr>
        <sz val="11"/>
        <color theme="1"/>
        <rFont val="Calibri"/>
        <family val="2"/>
      </rPr>
      <t>≤ WF ≤ 38  When CF = 52</t>
    </r>
  </si>
  <si>
    <r>
      <t xml:space="preserve">CF,     52 </t>
    </r>
    <r>
      <rPr>
        <sz val="11"/>
        <color theme="1"/>
        <rFont val="Calibri"/>
        <family val="2"/>
      </rPr>
      <t>≤ CF ≤ 68</t>
    </r>
  </si>
  <si>
    <t>Zone Lines</t>
  </si>
  <si>
    <t>Workability Box</t>
  </si>
  <si>
    <t>Combined Aggregate</t>
  </si>
  <si>
    <t>Cementitious Material, lb/yd</t>
  </si>
  <si>
    <t>C =</t>
  </si>
  <si>
    <t>Cumulitive % Passing on No. 8 inch Sieve</t>
  </si>
  <si>
    <t>W =</t>
  </si>
  <si>
    <t>Cumulitive % Retained on No. 8 inch Sieve</t>
  </si>
  <si>
    <t>T =</t>
  </si>
  <si>
    <t>Cumulitive % Retained on 3/8 inch Sieve</t>
  </si>
  <si>
    <t>S =</t>
  </si>
  <si>
    <t>High</t>
  </si>
  <si>
    <t>Low</t>
  </si>
  <si>
    <t>Workability Factor, WF = W + 2.5(C-564)/94</t>
  </si>
  <si>
    <t>Plotting Data</t>
  </si>
  <si>
    <t>WF =</t>
  </si>
  <si>
    <t>Square Opening, Microns</t>
  </si>
  <si>
    <t>Square Opening, in.</t>
  </si>
  <si>
    <t>Sieve Size</t>
  </si>
  <si>
    <t>Coarseness Factor, CF = S/T</t>
  </si>
  <si>
    <r>
      <t>Log(Microns</t>
    </r>
    <r>
      <rPr>
        <vertAlign val="superscript"/>
        <sz val="9"/>
        <color theme="1"/>
        <rFont val="Calibri"/>
        <family val="2"/>
        <scheme val="minor"/>
      </rPr>
      <t>0.45</t>
    </r>
    <r>
      <rPr>
        <sz val="9"/>
        <color theme="1"/>
        <rFont val="Calibri"/>
        <family val="2"/>
        <scheme val="minor"/>
      </rPr>
      <t>)</t>
    </r>
  </si>
  <si>
    <r>
      <t>Microns</t>
    </r>
    <r>
      <rPr>
        <vertAlign val="superscript"/>
        <sz val="9"/>
        <color theme="1"/>
        <rFont val="Calibri"/>
        <family val="2"/>
        <scheme val="minor"/>
      </rPr>
      <t>0.45</t>
    </r>
  </si>
  <si>
    <t>Microns</t>
  </si>
  <si>
    <t>mm</t>
  </si>
  <si>
    <t>inches</t>
  </si>
  <si>
    <t>Mesh</t>
  </si>
  <si>
    <t>Concrete Set</t>
  </si>
  <si>
    <t>CF =</t>
  </si>
  <si>
    <t>Best Fit</t>
  </si>
  <si>
    <t>Power Chart</t>
  </si>
  <si>
    <t>Locator</t>
  </si>
  <si>
    <t>Count</t>
  </si>
  <si>
    <t>Lookup Table for Nominal Size</t>
  </si>
  <si>
    <t>High/Low</t>
  </si>
  <si>
    <t>Best Fit Power Chart Example</t>
  </si>
  <si>
    <t>Intercept</t>
  </si>
  <si>
    <t>Slope</t>
  </si>
  <si>
    <t>Nominal Size</t>
  </si>
  <si>
    <t>Suggested Ranges</t>
  </si>
  <si>
    <t>Page is normally hidden.</t>
  </si>
  <si>
    <t>This is the Calculation page and it has a copy of the Input &amp; Output tables and graphs.</t>
  </si>
  <si>
    <t>Input Fields are Green</t>
  </si>
  <si>
    <t>Compressive Strengths:</t>
  </si>
  <si>
    <t>7 - Day</t>
  </si>
  <si>
    <t>AVG.</t>
  </si>
  <si>
    <t>(psi)</t>
  </si>
  <si>
    <t>Fax: 406-444-6204</t>
  </si>
  <si>
    <t>Office: 406-444-7041</t>
  </si>
  <si>
    <t>District Materials Supervisor:</t>
  </si>
  <si>
    <t>II/V</t>
  </si>
  <si>
    <t>IL</t>
  </si>
  <si>
    <t>IP</t>
  </si>
  <si>
    <t>IS</t>
  </si>
  <si>
    <t>GU</t>
  </si>
  <si>
    <t>HE</t>
  </si>
  <si>
    <t>MS</t>
  </si>
  <si>
    <t>HS</t>
  </si>
  <si>
    <t>MH</t>
  </si>
  <si>
    <t>LH</t>
  </si>
  <si>
    <t>Requester (Prime Contractor):</t>
  </si>
  <si>
    <t>Mix Designer:</t>
  </si>
  <si>
    <t xml:space="preserve">Proposed Aggregates and Cementitious Materials </t>
  </si>
  <si>
    <t>Maximum Dry Density (lb/ft3)</t>
  </si>
  <si>
    <t xml:space="preserve">Optimum Moisture (%) </t>
  </si>
  <si>
    <t>Wetting and Drying of CTB</t>
  </si>
  <si>
    <t>Freezing-and-Thawing of CTB</t>
  </si>
  <si>
    <t>Atterberg Limits</t>
  </si>
  <si>
    <t>MT 208</t>
  </si>
  <si>
    <t>Sand Equivalent</t>
  </si>
  <si>
    <t>MT 213</t>
  </si>
  <si>
    <t>Max. Volume Change (%)</t>
  </si>
  <si>
    <t>Soil-Cement Loss (%)</t>
  </si>
  <si>
    <t>Mid Aggregate</t>
  </si>
  <si>
    <t>28 - Day (Info Only)</t>
  </si>
  <si>
    <t>%</t>
  </si>
  <si>
    <t>Coarse Agg.</t>
  </si>
  <si>
    <t>Mid   Agg.</t>
  </si>
  <si>
    <t>Fine Agg.</t>
  </si>
  <si>
    <t>Fine Agg</t>
  </si>
  <si>
    <t>Mid Agg</t>
  </si>
  <si>
    <t>Test Results</t>
  </si>
  <si>
    <t>AASHTOWARE ID (MDT Only):</t>
  </si>
  <si>
    <t xml:space="preserve">Cementitious Material =  </t>
  </si>
  <si>
    <t>DMS</t>
  </si>
  <si>
    <t>Mike Dodge</t>
  </si>
  <si>
    <t>Mike Walsh</t>
  </si>
  <si>
    <t>Brian Stremcha</t>
  </si>
  <si>
    <t>Jaronn Boyson</t>
  </si>
  <si>
    <t>Steve Helms</t>
  </si>
  <si>
    <t>Project:</t>
  </si>
  <si>
    <t>Prepared By:</t>
  </si>
  <si>
    <t>Date Submitted:</t>
  </si>
  <si>
    <t xml:space="preserve">No. 10 </t>
  </si>
  <si>
    <t>Tests Performed By:</t>
  </si>
  <si>
    <t>Prepared by:</t>
  </si>
  <si>
    <t>AASHTO T 135</t>
  </si>
  <si>
    <t>Max. Moisture Content (%)</t>
  </si>
  <si>
    <t>I/II/V</t>
  </si>
  <si>
    <t>IT</t>
  </si>
  <si>
    <t>Target Percent Passing
(Table 701-13)</t>
  </si>
  <si>
    <t>40 - 70%</t>
  </si>
  <si>
    <t>25 - 55%</t>
  </si>
  <si>
    <t>2 - 12%</t>
  </si>
  <si>
    <t>CTB Subcontractor:</t>
  </si>
  <si>
    <t>CTB Supplier:</t>
  </si>
  <si>
    <t>CTB Plant:</t>
  </si>
  <si>
    <t>CTB Mix ID:</t>
  </si>
  <si>
    <t>Proposed Mix Design</t>
  </si>
  <si>
    <t>The Concrete Supervisor reviews the Contractor's CTB mix design submittal and approves the materials and mix design based on compliance with contract.  Final approval for payment is based on satisfactory field placement and performance.</t>
  </si>
  <si>
    <t>AASHTO T 134</t>
  </si>
  <si>
    <t>AASHTO T 176</t>
  </si>
  <si>
    <t>AASHTO T 136</t>
  </si>
  <si>
    <t>AASHTO T 89 &amp;
AASHTO T 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</si>
</sst>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
  </numFmts>
  <fonts count="3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2"/>
      <name val="Arial"/>
      <family val="2"/>
    </font>
    <font>
      <b/>
      <sz val="14"/>
      <name val="Arial"/>
      <family val="2"/>
    </font>
    <font>
      <b/>
      <sz val="12"/>
      <name val="Arial"/>
      <family val="2"/>
    </font>
    <font>
      <sz val="11"/>
      <name val="Arial"/>
      <family val="2"/>
    </font>
    <font>
      <b/>
      <sz val="11"/>
      <color theme="1"/>
      <name val="Calibri"/>
      <family val="2"/>
      <scheme val="minor"/>
    </font>
    <font>
      <sz val="10"/>
      <color theme="1"/>
      <name val="Calibri"/>
      <family val="2"/>
      <scheme val="minor"/>
    </font>
    <font>
      <sz val="12"/>
      <color theme="1"/>
      <name val="Calibri"/>
      <family val="2"/>
      <scheme val="minor"/>
    </font>
    <font>
      <sz val="9"/>
      <color theme="1"/>
      <name val="Calibri"/>
      <family val="2"/>
      <scheme val="minor"/>
    </font>
    <font>
      <b/>
      <sz val="11"/>
      <color rgb="FFFF0000"/>
      <name val="Calibri"/>
      <family val="2"/>
      <scheme val="minor"/>
    </font>
    <font>
      <sz val="11"/>
      <color theme="1" tint="0.24994659260841701"/>
      <name val="Calibri"/>
      <family val="2"/>
      <scheme val="minor"/>
    </font>
    <font>
      <b/>
      <sz val="10"/>
      <color theme="1"/>
      <name val="Calibri"/>
      <family val="2"/>
      <scheme val="minor"/>
    </font>
    <font>
      <sz val="11"/>
      <color theme="1"/>
      <name val="Calibri"/>
      <family val="2"/>
    </font>
    <font>
      <vertAlign val="superscript"/>
      <sz val="9"/>
      <color theme="1"/>
      <name val="Calibri"/>
      <family val="2"/>
      <scheme val="minor"/>
    </font>
    <font>
      <b/>
      <sz val="16"/>
      <color theme="1"/>
      <name val="Calibri"/>
      <family val="2"/>
      <scheme val="minor"/>
    </font>
    <font>
      <u/>
      <sz val="10"/>
      <color theme="10"/>
      <name val="Arial"/>
      <family val="2"/>
    </font>
    <font>
      <sz val="12"/>
      <color theme="0"/>
      <name val="Arial"/>
      <family val="2"/>
    </font>
    <font>
      <sz val="11"/>
      <color rgb="FFFF0000"/>
      <name val="Calibri"/>
      <family val="2"/>
      <scheme val="minor"/>
    </font>
    <font>
      <b/>
      <i/>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rgb="FFFFFFCC"/>
        <bgColor indexed="64"/>
      </patternFill>
    </fill>
    <fill>
      <patternFill patternType="solid">
        <fgColor theme="6" tint="0.39994506668294322"/>
        <bgColor indexed="64"/>
      </patternFill>
    </fill>
  </fills>
  <borders count="69">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diagonal/>
    </border>
    <border>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auto="1"/>
      </right>
      <top/>
      <bottom/>
      <diagonal/>
    </border>
  </borders>
  <cellStyleXfs count="45">
    <xf numFmtId="0" fontId="0" fillId="0" borderId="0"/>
    <xf numFmtId="0" fontId="9" fillId="0" borderId="0"/>
    <xf numFmtId="9" fontId="9" fillId="0" borderId="0" applyFont="0" applyFill="0" applyBorder="0" applyAlignment="0" applyProtection="0"/>
    <xf numFmtId="0" fontId="8" fillId="0" borderId="0"/>
    <xf numFmtId="9" fontId="8" fillId="0" borderId="0" applyFont="0" applyFill="0" applyBorder="0" applyAlignment="0" applyProtection="0"/>
    <xf numFmtId="0" fontId="7" fillId="0" borderId="0"/>
    <xf numFmtId="9" fontId="7"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9" fontId="5" fillId="0" borderId="0" applyFont="0" applyFill="0" applyBorder="0" applyAlignment="0" applyProtection="0"/>
    <xf numFmtId="0" fontId="26" fillId="0" borderId="0" applyNumberFormat="0" applyFill="0" applyBorder="0" applyAlignment="0" applyProtection="0"/>
    <xf numFmtId="0" fontId="10"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0" fontId="10"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cellStyleXfs>
  <cellXfs count="839">
    <xf numFmtId="0" fontId="0" fillId="0" borderId="0" xfId="0"/>
    <xf numFmtId="0" fontId="12" fillId="0" borderId="0" xfId="0" applyFont="1"/>
    <xf numFmtId="0" fontId="12" fillId="0" borderId="0" xfId="0" applyFont="1" applyAlignment="1">
      <alignment horizontal="center"/>
    </xf>
    <xf numFmtId="0" fontId="10" fillId="0" borderId="0" xfId="0" applyFont="1"/>
    <xf numFmtId="0" fontId="12" fillId="0" borderId="0" xfId="0" applyFont="1" applyFill="1" applyBorder="1" applyAlignment="1">
      <alignment horizontal="center"/>
    </xf>
    <xf numFmtId="2" fontId="12" fillId="2" borderId="1" xfId="0" applyNumberFormat="1" applyFont="1" applyFill="1" applyBorder="1" applyAlignment="1">
      <alignment horizontal="center"/>
    </xf>
    <xf numFmtId="0" fontId="12" fillId="0" borderId="0" xfId="0" applyFont="1" applyFill="1" applyBorder="1" applyAlignment="1" applyProtection="1"/>
    <xf numFmtId="2" fontId="0" fillId="0" borderId="0" xfId="0" applyNumberFormat="1" applyBorder="1" applyAlignment="1" applyProtection="1">
      <alignment horizontal="center"/>
      <protection hidden="1"/>
    </xf>
    <xf numFmtId="14" fontId="12" fillId="0" borderId="0" xfId="0" applyNumberFormat="1" applyFont="1" applyFill="1" applyBorder="1" applyProtection="1"/>
    <xf numFmtId="0" fontId="12" fillId="3" borderId="1" xfId="0" applyFont="1" applyFill="1" applyBorder="1" applyAlignment="1" applyProtection="1">
      <alignment horizontal="center"/>
      <protection locked="0"/>
    </xf>
    <xf numFmtId="0" fontId="12" fillId="3" borderId="2" xfId="0" applyFont="1" applyFill="1" applyBorder="1" applyAlignment="1" applyProtection="1">
      <alignment horizontal="center"/>
      <protection locked="0"/>
    </xf>
    <xf numFmtId="2" fontId="12" fillId="3" borderId="2" xfId="0" applyNumberFormat="1" applyFont="1" applyFill="1" applyBorder="1" applyAlignment="1" applyProtection="1">
      <alignment horizontal="center"/>
      <protection locked="0"/>
    </xf>
    <xf numFmtId="165" fontId="12" fillId="3" borderId="2" xfId="0" applyNumberFormat="1" applyFont="1" applyFill="1" applyBorder="1" applyAlignment="1" applyProtection="1">
      <alignment horizontal="center"/>
      <protection locked="0"/>
    </xf>
    <xf numFmtId="0" fontId="12" fillId="3" borderId="3" xfId="0" applyFont="1" applyFill="1" applyBorder="1" applyAlignment="1" applyProtection="1">
      <alignment horizontal="center"/>
      <protection locked="0"/>
    </xf>
    <xf numFmtId="165" fontId="12" fillId="3" borderId="3" xfId="0" applyNumberFormat="1" applyFont="1" applyFill="1" applyBorder="1" applyAlignment="1" applyProtection="1">
      <alignment horizontal="center"/>
      <protection locked="0"/>
    </xf>
    <xf numFmtId="0" fontId="8" fillId="0" borderId="0" xfId="3"/>
    <xf numFmtId="0" fontId="8" fillId="0" borderId="17" xfId="3" applyBorder="1"/>
    <xf numFmtId="0" fontId="8" fillId="0" borderId="10" xfId="3" applyBorder="1"/>
    <xf numFmtId="0" fontId="8" fillId="0" borderId="16" xfId="3" applyBorder="1"/>
    <xf numFmtId="0" fontId="8" fillId="0" borderId="20" xfId="3" applyBorder="1"/>
    <xf numFmtId="0" fontId="8" fillId="0" borderId="0" xfId="3" applyBorder="1"/>
    <xf numFmtId="0" fontId="8" fillId="0" borderId="21" xfId="3" applyBorder="1"/>
    <xf numFmtId="166" fontId="0" fillId="0" borderId="22" xfId="4" applyNumberFormat="1" applyFont="1" applyBorder="1"/>
    <xf numFmtId="166" fontId="8" fillId="0" borderId="22" xfId="3" applyNumberFormat="1" applyBorder="1"/>
    <xf numFmtId="0" fontId="8" fillId="0" borderId="23" xfId="3" applyBorder="1" applyAlignment="1">
      <alignment horizontal="left"/>
    </xf>
    <xf numFmtId="166" fontId="0" fillId="0" borderId="24" xfId="4" applyNumberFormat="1" applyFont="1" applyBorder="1"/>
    <xf numFmtId="166" fontId="8" fillId="0" borderId="24" xfId="3" applyNumberFormat="1" applyBorder="1"/>
    <xf numFmtId="0" fontId="8" fillId="0" borderId="25" xfId="3" applyBorder="1" applyAlignment="1">
      <alignment horizontal="left"/>
    </xf>
    <xf numFmtId="165" fontId="8" fillId="0" borderId="25" xfId="3" applyNumberFormat="1" applyBorder="1" applyAlignment="1">
      <alignment horizontal="left"/>
    </xf>
    <xf numFmtId="164" fontId="8" fillId="0" borderId="25" xfId="3" applyNumberFormat="1" applyBorder="1" applyAlignment="1">
      <alignment horizontal="left"/>
    </xf>
    <xf numFmtId="2" fontId="8" fillId="0" borderId="25" xfId="3" applyNumberFormat="1" applyBorder="1" applyAlignment="1">
      <alignment horizontal="left"/>
    </xf>
    <xf numFmtId="0" fontId="8" fillId="0" borderId="0" xfId="3" applyBorder="1" applyAlignment="1">
      <alignment horizontal="right"/>
    </xf>
    <xf numFmtId="166" fontId="0" fillId="0" borderId="0" xfId="4" applyNumberFormat="1" applyFont="1" applyBorder="1"/>
    <xf numFmtId="12" fontId="8" fillId="0" borderId="25" xfId="3" applyNumberFormat="1" applyBorder="1" applyAlignment="1">
      <alignment horizontal="left"/>
    </xf>
    <xf numFmtId="166" fontId="0" fillId="0" borderId="26" xfId="4" applyNumberFormat="1" applyFont="1" applyBorder="1"/>
    <xf numFmtId="166" fontId="8" fillId="0" borderId="26" xfId="3" applyNumberFormat="1" applyBorder="1"/>
    <xf numFmtId="0" fontId="8" fillId="0" borderId="27" xfId="3" applyBorder="1" applyAlignment="1">
      <alignment horizontal="left"/>
    </xf>
    <xf numFmtId="0" fontId="8" fillId="0" borderId="0" xfId="3" applyBorder="1" applyAlignment="1">
      <alignment horizontal="center"/>
    </xf>
    <xf numFmtId="0" fontId="8" fillId="0" borderId="9" xfId="3" applyBorder="1" applyAlignment="1">
      <alignment horizontal="center" wrapText="1"/>
    </xf>
    <xf numFmtId="0" fontId="17" fillId="0" borderId="9" xfId="3" applyFont="1" applyBorder="1" applyAlignment="1">
      <alignment horizontal="center" wrapText="1"/>
    </xf>
    <xf numFmtId="0" fontId="8" fillId="0" borderId="17" xfId="3" applyBorder="1" applyProtection="1">
      <protection hidden="1"/>
    </xf>
    <xf numFmtId="0" fontId="8" fillId="0" borderId="10" xfId="3" applyFill="1" applyBorder="1" applyAlignment="1">
      <alignment horizontal="right"/>
    </xf>
    <xf numFmtId="0" fontId="8" fillId="0" borderId="15" xfId="3" applyBorder="1"/>
    <xf numFmtId="0" fontId="8" fillId="0" borderId="12" xfId="3" applyBorder="1"/>
    <xf numFmtId="0" fontId="16" fillId="0" borderId="14" xfId="3" applyFont="1" applyBorder="1"/>
    <xf numFmtId="0" fontId="8" fillId="0" borderId="13" xfId="3" applyBorder="1"/>
    <xf numFmtId="0" fontId="18" fillId="0" borderId="28" xfId="3" applyFont="1" applyBorder="1"/>
    <xf numFmtId="0" fontId="18" fillId="0" borderId="29" xfId="3" applyFont="1" applyBorder="1"/>
    <xf numFmtId="0" fontId="8" fillId="0" borderId="29" xfId="3" applyFont="1" applyBorder="1" applyAlignment="1">
      <alignment horizontal="left"/>
    </xf>
    <xf numFmtId="0" fontId="8" fillId="0" borderId="29" xfId="3" applyFont="1" applyBorder="1" applyAlignment="1">
      <alignment horizontal="right"/>
    </xf>
    <xf numFmtId="0" fontId="18" fillId="0" borderId="23" xfId="3" applyFont="1" applyBorder="1"/>
    <xf numFmtId="0" fontId="8" fillId="0" borderId="30" xfId="3" applyBorder="1"/>
    <xf numFmtId="0" fontId="8" fillId="0" borderId="31" xfId="3" applyBorder="1"/>
    <xf numFmtId="0" fontId="19" fillId="0" borderId="30" xfId="3" applyFont="1" applyBorder="1" applyAlignment="1">
      <alignment horizontal="left"/>
    </xf>
    <xf numFmtId="166" fontId="8" fillId="0" borderId="31" xfId="3" applyNumberFormat="1" applyBorder="1" applyAlignment="1" applyProtection="1">
      <alignment horizontal="center"/>
      <protection hidden="1"/>
    </xf>
    <xf numFmtId="0" fontId="16" fillId="0" borderId="31" xfId="3" applyFont="1" applyBorder="1" applyAlignment="1">
      <alignment horizontal="right"/>
    </xf>
    <xf numFmtId="0" fontId="8" fillId="0" borderId="32" xfId="3" applyBorder="1"/>
    <xf numFmtId="0" fontId="19" fillId="0" borderId="12" xfId="3" applyFont="1" applyBorder="1" applyAlignment="1">
      <alignment horizontal="left"/>
    </xf>
    <xf numFmtId="166" fontId="8" fillId="0" borderId="12" xfId="3" applyNumberFormat="1" applyBorder="1" applyAlignment="1" applyProtection="1">
      <alignment horizontal="center"/>
      <protection hidden="1"/>
    </xf>
    <xf numFmtId="0" fontId="16" fillId="0" borderId="12" xfId="3" applyFont="1" applyBorder="1" applyAlignment="1">
      <alignment horizontal="right"/>
    </xf>
    <xf numFmtId="0" fontId="8" fillId="0" borderId="14" xfId="3" applyBorder="1"/>
    <xf numFmtId="166" fontId="20" fillId="0" borderId="0" xfId="3" applyNumberFormat="1" applyFont="1" applyBorder="1" applyAlignment="1">
      <alignment horizontal="left"/>
    </xf>
    <xf numFmtId="0" fontId="16" fillId="0" borderId="37" xfId="3" applyFont="1" applyFill="1" applyBorder="1" applyAlignment="1">
      <alignment horizontal="right"/>
    </xf>
    <xf numFmtId="166" fontId="0" fillId="0" borderId="38" xfId="4" applyNumberFormat="1" applyFont="1" applyBorder="1"/>
    <xf numFmtId="166" fontId="0" fillId="0" borderId="39" xfId="4" applyNumberFormat="1" applyFont="1" applyBorder="1"/>
    <xf numFmtId="166" fontId="21" fillId="0" borderId="38" xfId="4" applyNumberFormat="1" applyFont="1" applyFill="1" applyBorder="1" applyProtection="1"/>
    <xf numFmtId="166" fontId="21" fillId="0" borderId="39" xfId="4" applyNumberFormat="1" applyFont="1" applyFill="1" applyBorder="1" applyProtection="1"/>
    <xf numFmtId="166" fontId="21" fillId="0" borderId="40" xfId="4" applyNumberFormat="1" applyFont="1" applyFill="1" applyBorder="1" applyProtection="1"/>
    <xf numFmtId="0" fontId="8" fillId="0" borderId="22" xfId="3" applyBorder="1" applyAlignment="1">
      <alignment horizontal="left"/>
    </xf>
    <xf numFmtId="166" fontId="0" fillId="0" borderId="41" xfId="4" applyNumberFormat="1" applyFont="1" applyBorder="1"/>
    <xf numFmtId="166" fontId="0" fillId="0" borderId="42" xfId="4" applyNumberFormat="1" applyFont="1" applyBorder="1"/>
    <xf numFmtId="0" fontId="8" fillId="0" borderId="24" xfId="3" applyBorder="1" applyAlignment="1">
      <alignment horizontal="left"/>
    </xf>
    <xf numFmtId="165" fontId="8" fillId="0" borderId="24" xfId="3" applyNumberFormat="1" applyBorder="1" applyAlignment="1">
      <alignment horizontal="left"/>
    </xf>
    <xf numFmtId="164" fontId="8" fillId="0" borderId="24" xfId="3" applyNumberFormat="1" applyBorder="1" applyAlignment="1">
      <alignment horizontal="left"/>
    </xf>
    <xf numFmtId="2" fontId="8" fillId="0" borderId="24" xfId="3" applyNumberFormat="1" applyBorder="1" applyAlignment="1">
      <alignment horizontal="left"/>
    </xf>
    <xf numFmtId="12" fontId="8" fillId="0" borderId="24" xfId="3" applyNumberFormat="1" applyBorder="1" applyAlignment="1">
      <alignment horizontal="left"/>
    </xf>
    <xf numFmtId="166" fontId="0" fillId="0" borderId="51" xfId="4" applyNumberFormat="1" applyFont="1" applyBorder="1"/>
    <xf numFmtId="166" fontId="0" fillId="0" borderId="52" xfId="4" applyNumberFormat="1" applyFont="1" applyBorder="1"/>
    <xf numFmtId="0" fontId="8" fillId="0" borderId="26" xfId="3" applyBorder="1" applyAlignment="1">
      <alignment horizontal="left"/>
    </xf>
    <xf numFmtId="0" fontId="22" fillId="0" borderId="11" xfId="3" applyFont="1" applyBorder="1" applyAlignment="1">
      <alignment horizontal="center" wrapText="1"/>
    </xf>
    <xf numFmtId="0" fontId="22" fillId="0" borderId="44" xfId="3" applyFont="1" applyBorder="1" applyAlignment="1">
      <alignment horizontal="center" wrapText="1"/>
    </xf>
    <xf numFmtId="0" fontId="22" fillId="0" borderId="46" xfId="3" applyFont="1" applyBorder="1" applyAlignment="1">
      <alignment horizontal="center" wrapText="1"/>
    </xf>
    <xf numFmtId="0" fontId="17" fillId="0" borderId="44" xfId="3" applyFont="1" applyBorder="1" applyAlignment="1">
      <alignment horizontal="center" wrapText="1"/>
    </xf>
    <xf numFmtId="0" fontId="17" fillId="0" borderId="46" xfId="3" applyFont="1" applyBorder="1" applyAlignment="1">
      <alignment horizontal="center" wrapText="1"/>
    </xf>
    <xf numFmtId="0" fontId="17" fillId="0" borderId="16" xfId="3" applyFont="1" applyBorder="1" applyAlignment="1">
      <alignment horizontal="center" wrapText="1"/>
    </xf>
    <xf numFmtId="0" fontId="17" fillId="0" borderId="45" xfId="3" applyFont="1" applyBorder="1" applyAlignment="1">
      <alignment horizontal="center" wrapText="1"/>
    </xf>
    <xf numFmtId="0" fontId="8" fillId="0" borderId="11" xfId="3" applyBorder="1" applyAlignment="1">
      <alignment horizontal="center" wrapText="1"/>
    </xf>
    <xf numFmtId="0" fontId="16" fillId="0" borderId="54" xfId="3" applyFont="1" applyBorder="1" applyAlignment="1">
      <alignment horizontal="center"/>
    </xf>
    <xf numFmtId="0" fontId="8" fillId="0" borderId="54" xfId="3" applyBorder="1"/>
    <xf numFmtId="0" fontId="16" fillId="0" borderId="7" xfId="3" applyFont="1" applyBorder="1" applyAlignment="1">
      <alignment horizontal="center"/>
    </xf>
    <xf numFmtId="0" fontId="8" fillId="0" borderId="7" xfId="3" applyBorder="1"/>
    <xf numFmtId="0" fontId="8" fillId="0" borderId="55" xfId="3" applyBorder="1"/>
    <xf numFmtId="0" fontId="8" fillId="0" borderId="37" xfId="3" applyBorder="1"/>
    <xf numFmtId="0" fontId="16" fillId="0" borderId="29" xfId="3" applyFont="1" applyBorder="1" applyAlignment="1">
      <alignment horizontal="right"/>
    </xf>
    <xf numFmtId="0" fontId="8" fillId="0" borderId="23" xfId="3" applyBorder="1"/>
    <xf numFmtId="0" fontId="16" fillId="0" borderId="56" xfId="3" applyFont="1" applyBorder="1" applyAlignment="1">
      <alignment horizontal="right"/>
    </xf>
    <xf numFmtId="0" fontId="8" fillId="0" borderId="25" xfId="3" applyBorder="1"/>
    <xf numFmtId="0" fontId="16" fillId="0" borderId="58" xfId="3" applyFont="1" applyBorder="1" applyAlignment="1">
      <alignment horizontal="right"/>
    </xf>
    <xf numFmtId="0" fontId="8" fillId="0" borderId="27" xfId="3" applyBorder="1"/>
    <xf numFmtId="0" fontId="16" fillId="0" borderId="0" xfId="3" applyFont="1" applyBorder="1" applyAlignment="1">
      <alignment horizontal="center"/>
    </xf>
    <xf numFmtId="0" fontId="16" fillId="0" borderId="12" xfId="3" applyFont="1" applyBorder="1" applyAlignment="1">
      <alignment horizontal="center"/>
    </xf>
    <xf numFmtId="0" fontId="8" fillId="4" borderId="13" xfId="3" applyFill="1" applyBorder="1"/>
    <xf numFmtId="9" fontId="0" fillId="0" borderId="17" xfId="4" applyFont="1" applyBorder="1"/>
    <xf numFmtId="9" fontId="0" fillId="0" borderId="10" xfId="4" applyFont="1" applyBorder="1"/>
    <xf numFmtId="9" fontId="0" fillId="0" borderId="20" xfId="4" applyFont="1" applyBorder="1"/>
    <xf numFmtId="9" fontId="0" fillId="0" borderId="0" xfId="4" applyFont="1" applyBorder="1"/>
    <xf numFmtId="9" fontId="8" fillId="0" borderId="0" xfId="3" applyNumberFormat="1"/>
    <xf numFmtId="9" fontId="8" fillId="0" borderId="0" xfId="3" applyNumberFormat="1" applyBorder="1"/>
    <xf numFmtId="166" fontId="8" fillId="0" borderId="0" xfId="3" applyNumberFormat="1" applyBorder="1"/>
    <xf numFmtId="9" fontId="8" fillId="0" borderId="20" xfId="3" applyNumberFormat="1" applyBorder="1"/>
    <xf numFmtId="9" fontId="8" fillId="0" borderId="21" xfId="3" applyNumberFormat="1" applyBorder="1"/>
    <xf numFmtId="166" fontId="8" fillId="0" borderId="10" xfId="3" applyNumberFormat="1" applyBorder="1"/>
    <xf numFmtId="9" fontId="8" fillId="0" borderId="16" xfId="3" applyNumberFormat="1" applyBorder="1"/>
    <xf numFmtId="9" fontId="8" fillId="0" borderId="17" xfId="3" applyNumberFormat="1" applyBorder="1"/>
    <xf numFmtId="166" fontId="8" fillId="0" borderId="17" xfId="3" applyNumberFormat="1" applyBorder="1"/>
    <xf numFmtId="166" fontId="8" fillId="0" borderId="20" xfId="3" applyNumberFormat="1" applyBorder="1"/>
    <xf numFmtId="0" fontId="8" fillId="0" borderId="17" xfId="3" applyFill="1" applyBorder="1"/>
    <xf numFmtId="164" fontId="8" fillId="0" borderId="10" xfId="3" applyNumberFormat="1" applyFill="1" applyBorder="1"/>
    <xf numFmtId="0" fontId="8" fillId="0" borderId="10" xfId="3" applyFill="1" applyBorder="1"/>
    <xf numFmtId="0" fontId="8" fillId="0" borderId="16" xfId="3" applyFill="1" applyBorder="1"/>
    <xf numFmtId="164" fontId="8" fillId="0" borderId="0" xfId="3" applyNumberFormat="1" applyBorder="1"/>
    <xf numFmtId="9" fontId="0" fillId="0" borderId="0" xfId="4" applyFont="1"/>
    <xf numFmtId="0" fontId="8" fillId="0" borderId="0" xfId="3" applyAlignment="1">
      <alignment horizontal="right"/>
    </xf>
    <xf numFmtId="166" fontId="8" fillId="0" borderId="0" xfId="3" applyNumberFormat="1"/>
    <xf numFmtId="0" fontId="8" fillId="0" borderId="0" xfId="3" applyAlignment="1">
      <alignment horizontal="center"/>
    </xf>
    <xf numFmtId="164" fontId="8" fillId="0" borderId="12" xfId="3" applyNumberFormat="1" applyBorder="1"/>
    <xf numFmtId="166" fontId="0" fillId="0" borderId="0" xfId="4" applyNumberFormat="1" applyFont="1"/>
    <xf numFmtId="9" fontId="0" fillId="0" borderId="15" xfId="4" applyFont="1" applyBorder="1"/>
    <xf numFmtId="9" fontId="0" fillId="0" borderId="12" xfId="4" applyFont="1" applyBorder="1"/>
    <xf numFmtId="0" fontId="19" fillId="0" borderId="15" xfId="3" applyFont="1" applyBorder="1"/>
    <xf numFmtId="0" fontId="19" fillId="0" borderId="12" xfId="3" applyFont="1" applyBorder="1"/>
    <xf numFmtId="166" fontId="0" fillId="0" borderId="20" xfId="4" applyNumberFormat="1" applyFont="1" applyBorder="1"/>
    <xf numFmtId="166" fontId="0" fillId="0" borderId="10" xfId="4" applyNumberFormat="1" applyFont="1" applyBorder="1"/>
    <xf numFmtId="2" fontId="8" fillId="0" borderId="17" xfId="3" applyNumberFormat="1" applyBorder="1"/>
    <xf numFmtId="2" fontId="8" fillId="0" borderId="20" xfId="3" applyNumberFormat="1" applyBorder="1"/>
    <xf numFmtId="2" fontId="8" fillId="0" borderId="15" xfId="3" applyNumberFormat="1" applyBorder="1"/>
    <xf numFmtId="166" fontId="8" fillId="0" borderId="12" xfId="3" applyNumberFormat="1" applyBorder="1"/>
    <xf numFmtId="166" fontId="0" fillId="0" borderId="12" xfId="4" applyNumberFormat="1" applyFont="1" applyBorder="1"/>
    <xf numFmtId="0" fontId="8" fillId="0" borderId="0" xfId="3" applyFill="1" applyBorder="1"/>
    <xf numFmtId="0" fontId="19" fillId="0" borderId="17" xfId="3" applyFont="1" applyBorder="1"/>
    <xf numFmtId="0" fontId="8" fillId="0" borderId="9" xfId="3" applyBorder="1"/>
    <xf numFmtId="0" fontId="16" fillId="0" borderId="21" xfId="3" applyFont="1" applyBorder="1"/>
    <xf numFmtId="2" fontId="8" fillId="0" borderId="11" xfId="3" applyNumberFormat="1" applyBorder="1" applyAlignment="1">
      <alignment horizontal="center"/>
    </xf>
    <xf numFmtId="0" fontId="19" fillId="0" borderId="17" xfId="3" applyFont="1" applyBorder="1" applyAlignment="1">
      <alignment horizontal="right"/>
    </xf>
    <xf numFmtId="0" fontId="8" fillId="0" borderId="7" xfId="3" applyBorder="1" applyAlignment="1">
      <alignment horizontal="center"/>
    </xf>
    <xf numFmtId="0" fontId="8" fillId="0" borderId="15" xfId="3" applyBorder="1" applyAlignment="1">
      <alignment horizontal="right"/>
    </xf>
    <xf numFmtId="0" fontId="19" fillId="0" borderId="9" xfId="3" applyFont="1" applyBorder="1"/>
    <xf numFmtId="0" fontId="18" fillId="0" borderId="0" xfId="3" applyFont="1" applyBorder="1"/>
    <xf numFmtId="166" fontId="16" fillId="4" borderId="59" xfId="4" applyNumberFormat="1" applyFont="1" applyFill="1" applyBorder="1" applyAlignment="1">
      <alignment horizontal="right"/>
    </xf>
    <xf numFmtId="166" fontId="16" fillId="4" borderId="36" xfId="4" applyNumberFormat="1" applyFont="1" applyFill="1" applyBorder="1" applyAlignment="1">
      <alignment horizontal="right"/>
    </xf>
    <xf numFmtId="166" fontId="16" fillId="4" borderId="60" xfId="4" applyNumberFormat="1" applyFont="1" applyFill="1" applyBorder="1" applyAlignment="1">
      <alignment horizontal="right"/>
    </xf>
    <xf numFmtId="166" fontId="0" fillId="0" borderId="38" xfId="4" applyNumberFormat="1" applyFont="1" applyFill="1" applyBorder="1"/>
    <xf numFmtId="166" fontId="0" fillId="0" borderId="39" xfId="4" applyNumberFormat="1" applyFont="1" applyFill="1" applyBorder="1"/>
    <xf numFmtId="166" fontId="0" fillId="0" borderId="40" xfId="4" applyNumberFormat="1" applyFont="1" applyFill="1" applyBorder="1"/>
    <xf numFmtId="166" fontId="0" fillId="4" borderId="41" xfId="4" applyNumberFormat="1" applyFont="1" applyFill="1" applyBorder="1"/>
    <xf numFmtId="166" fontId="0" fillId="4" borderId="42" xfId="4" applyNumberFormat="1" applyFont="1" applyFill="1" applyBorder="1"/>
    <xf numFmtId="166" fontId="0" fillId="4" borderId="43" xfId="4" applyNumberFormat="1" applyFont="1" applyFill="1" applyBorder="1"/>
    <xf numFmtId="166" fontId="0" fillId="4" borderId="51" xfId="4" applyNumberFormat="1" applyFont="1" applyFill="1" applyBorder="1"/>
    <xf numFmtId="166" fontId="0" fillId="4" borderId="52" xfId="4" applyNumberFormat="1" applyFont="1" applyFill="1" applyBorder="1"/>
    <xf numFmtId="166" fontId="0" fillId="4" borderId="53" xfId="4" applyNumberFormat="1" applyFont="1" applyFill="1" applyBorder="1"/>
    <xf numFmtId="0" fontId="17" fillId="0" borderId="11" xfId="3" applyFont="1" applyBorder="1" applyAlignment="1">
      <alignment horizontal="center" wrapText="1"/>
    </xf>
    <xf numFmtId="0" fontId="17" fillId="0" borderId="17" xfId="3" applyFont="1" applyBorder="1" applyAlignment="1">
      <alignment horizontal="center" wrapText="1"/>
    </xf>
    <xf numFmtId="0" fontId="17" fillId="0" borderId="10" xfId="3" applyFont="1" applyBorder="1" applyAlignment="1">
      <alignment horizontal="center" wrapText="1"/>
    </xf>
    <xf numFmtId="0" fontId="8" fillId="0" borderId="54" xfId="3" applyBorder="1" applyAlignment="1">
      <alignment horizontal="center"/>
    </xf>
    <xf numFmtId="0" fontId="8" fillId="0" borderId="20" xfId="3" applyBorder="1" applyAlignment="1">
      <alignment horizontal="center"/>
    </xf>
    <xf numFmtId="0" fontId="8" fillId="0" borderId="21" xfId="3" applyBorder="1" applyAlignment="1">
      <alignment horizontal="center"/>
    </xf>
    <xf numFmtId="0" fontId="8" fillId="0" borderId="13" xfId="3" applyBorder="1" applyAlignment="1">
      <alignment horizontal="right"/>
    </xf>
    <xf numFmtId="0" fontId="25" fillId="0" borderId="0" xfId="3" applyFont="1"/>
    <xf numFmtId="0" fontId="8" fillId="0" borderId="0" xfId="3" applyFill="1"/>
    <xf numFmtId="0" fontId="7" fillId="0" borderId="0" xfId="5"/>
    <xf numFmtId="0" fontId="7" fillId="0" borderId="17" xfId="5" applyBorder="1"/>
    <xf numFmtId="0" fontId="7" fillId="0" borderId="10" xfId="5" applyBorder="1"/>
    <xf numFmtId="0" fontId="7" fillId="0" borderId="16" xfId="5" applyBorder="1"/>
    <xf numFmtId="0" fontId="7" fillId="0" borderId="20" xfId="5" applyBorder="1"/>
    <xf numFmtId="0" fontId="7" fillId="0" borderId="0" xfId="5" applyBorder="1"/>
    <xf numFmtId="0" fontId="7" fillId="0" borderId="21" xfId="5" applyBorder="1"/>
    <xf numFmtId="166" fontId="0" fillId="0" borderId="22" xfId="6" applyNumberFormat="1" applyFont="1" applyBorder="1"/>
    <xf numFmtId="166" fontId="7" fillId="0" borderId="22" xfId="5" applyNumberFormat="1" applyBorder="1"/>
    <xf numFmtId="0" fontId="7" fillId="0" borderId="23" xfId="5" applyBorder="1" applyAlignment="1">
      <alignment horizontal="left"/>
    </xf>
    <xf numFmtId="166" fontId="0" fillId="0" borderId="24" xfId="6" applyNumberFormat="1" applyFont="1" applyBorder="1"/>
    <xf numFmtId="166" fontId="7" fillId="0" borderId="24" xfId="5" applyNumberFormat="1" applyBorder="1"/>
    <xf numFmtId="0" fontId="7" fillId="0" borderId="25" xfId="5" applyBorder="1" applyAlignment="1">
      <alignment horizontal="left"/>
    </xf>
    <xf numFmtId="165" fontId="7" fillId="0" borderId="25" xfId="5" applyNumberFormat="1" applyBorder="1" applyAlignment="1">
      <alignment horizontal="left"/>
    </xf>
    <xf numFmtId="164" fontId="7" fillId="0" borderId="25" xfId="5" applyNumberFormat="1" applyBorder="1" applyAlignment="1">
      <alignment horizontal="left"/>
    </xf>
    <xf numFmtId="2" fontId="7" fillId="0" borderId="25" xfId="5" applyNumberFormat="1" applyBorder="1" applyAlignment="1">
      <alignment horizontal="left"/>
    </xf>
    <xf numFmtId="0" fontId="7" fillId="0" borderId="0" xfId="5" applyBorder="1" applyAlignment="1">
      <alignment horizontal="right"/>
    </xf>
    <xf numFmtId="166" fontId="0" fillId="0" borderId="0" xfId="6" applyNumberFormat="1" applyFont="1" applyBorder="1"/>
    <xf numFmtId="12" fontId="7" fillId="0" borderId="25" xfId="5" applyNumberFormat="1" applyBorder="1" applyAlignment="1">
      <alignment horizontal="left"/>
    </xf>
    <xf numFmtId="166" fontId="0" fillId="0" borderId="26" xfId="6" applyNumberFormat="1" applyFont="1" applyBorder="1"/>
    <xf numFmtId="166" fontId="7" fillId="0" borderId="26" xfId="5" applyNumberFormat="1" applyBorder="1"/>
    <xf numFmtId="0" fontId="7" fillId="0" borderId="27" xfId="5" applyBorder="1" applyAlignment="1">
      <alignment horizontal="left"/>
    </xf>
    <xf numFmtId="0" fontId="7" fillId="0" borderId="0" xfId="5" applyBorder="1" applyAlignment="1">
      <alignment horizontal="center"/>
    </xf>
    <xf numFmtId="0" fontId="7" fillId="0" borderId="9" xfId="5" applyBorder="1" applyAlignment="1">
      <alignment horizontal="center" wrapText="1"/>
    </xf>
    <xf numFmtId="0" fontId="17" fillId="0" borderId="9" xfId="5" applyFont="1" applyBorder="1" applyAlignment="1">
      <alignment horizontal="center" wrapText="1"/>
    </xf>
    <xf numFmtId="0" fontId="7" fillId="0" borderId="17" xfId="5" applyBorder="1" applyProtection="1">
      <protection hidden="1"/>
    </xf>
    <xf numFmtId="0" fontId="7" fillId="0" borderId="10" xfId="5" applyFill="1" applyBorder="1" applyAlignment="1">
      <alignment horizontal="right"/>
    </xf>
    <xf numFmtId="0" fontId="7" fillId="0" borderId="15" xfId="5" applyBorder="1"/>
    <xf numFmtId="0" fontId="7" fillId="0" borderId="12" xfId="5" applyBorder="1"/>
    <xf numFmtId="0" fontId="16" fillId="0" borderId="14" xfId="5" applyFont="1" applyBorder="1"/>
    <xf numFmtId="0" fontId="7" fillId="0" borderId="13" xfId="5" applyBorder="1"/>
    <xf numFmtId="0" fontId="18" fillId="0" borderId="28" xfId="5" applyFont="1" applyBorder="1"/>
    <xf numFmtId="0" fontId="18" fillId="0" borderId="29" xfId="5" applyFont="1" applyBorder="1"/>
    <xf numFmtId="0" fontId="7" fillId="0" borderId="29" xfId="5" applyFont="1" applyBorder="1" applyAlignment="1">
      <alignment horizontal="left"/>
    </xf>
    <xf numFmtId="0" fontId="7" fillId="0" borderId="29" xfId="5" applyFont="1" applyBorder="1" applyAlignment="1">
      <alignment horizontal="right"/>
    </xf>
    <xf numFmtId="0" fontId="18" fillId="0" borderId="23" xfId="5" applyFont="1" applyBorder="1"/>
    <xf numFmtId="0" fontId="7" fillId="0" borderId="30" xfId="5" applyBorder="1"/>
    <xf numFmtId="0" fontId="7" fillId="0" borderId="31" xfId="5" applyBorder="1"/>
    <xf numFmtId="0" fontId="19" fillId="0" borderId="30" xfId="5" applyFont="1" applyBorder="1" applyAlignment="1">
      <alignment horizontal="left"/>
    </xf>
    <xf numFmtId="166" fontId="7" fillId="0" borderId="31" xfId="5" applyNumberFormat="1" applyBorder="1" applyAlignment="1" applyProtection="1">
      <alignment horizontal="center"/>
      <protection hidden="1"/>
    </xf>
    <xf numFmtId="0" fontId="16" fillId="0" borderId="31" xfId="5" applyFont="1" applyBorder="1" applyAlignment="1">
      <alignment horizontal="right"/>
    </xf>
    <xf numFmtId="0" fontId="7" fillId="0" borderId="32" xfId="5" applyBorder="1"/>
    <xf numFmtId="0" fontId="19" fillId="0" borderId="12" xfId="5" applyFont="1" applyBorder="1" applyAlignment="1">
      <alignment horizontal="left"/>
    </xf>
    <xf numFmtId="166" fontId="7" fillId="0" borderId="12" xfId="5" applyNumberFormat="1" applyBorder="1" applyAlignment="1" applyProtection="1">
      <alignment horizontal="center"/>
      <protection hidden="1"/>
    </xf>
    <xf numFmtId="0" fontId="16" fillId="0" borderId="12" xfId="5" applyFont="1" applyBorder="1" applyAlignment="1">
      <alignment horizontal="right"/>
    </xf>
    <xf numFmtId="0" fontId="7" fillId="0" borderId="14" xfId="5" applyBorder="1"/>
    <xf numFmtId="166" fontId="20" fillId="0" borderId="0" xfId="5" applyNumberFormat="1" applyFont="1" applyBorder="1" applyAlignment="1">
      <alignment horizontal="left"/>
    </xf>
    <xf numFmtId="0" fontId="16" fillId="0" borderId="37" xfId="5" applyFont="1" applyFill="1" applyBorder="1" applyAlignment="1">
      <alignment horizontal="right"/>
    </xf>
    <xf numFmtId="166" fontId="0" fillId="0" borderId="38" xfId="6" applyNumberFormat="1" applyFont="1" applyBorder="1"/>
    <xf numFmtId="166" fontId="0" fillId="0" borderId="39" xfId="6" applyNumberFormat="1" applyFont="1" applyBorder="1"/>
    <xf numFmtId="0" fontId="7" fillId="0" borderId="22" xfId="5" applyBorder="1" applyAlignment="1">
      <alignment horizontal="left"/>
    </xf>
    <xf numFmtId="166" fontId="0" fillId="0" borderId="41" xfId="6" applyNumberFormat="1" applyFont="1" applyBorder="1"/>
    <xf numFmtId="166" fontId="0" fillId="0" borderId="42" xfId="6" applyNumberFormat="1" applyFont="1" applyBorder="1"/>
    <xf numFmtId="0" fontId="7" fillId="0" borderId="24" xfId="5" applyBorder="1" applyAlignment="1">
      <alignment horizontal="left"/>
    </xf>
    <xf numFmtId="165" fontId="7" fillId="0" borderId="24" xfId="5" applyNumberFormat="1" applyBorder="1" applyAlignment="1">
      <alignment horizontal="left"/>
    </xf>
    <xf numFmtId="164" fontId="7" fillId="0" borderId="24" xfId="5" applyNumberFormat="1" applyBorder="1" applyAlignment="1">
      <alignment horizontal="left"/>
    </xf>
    <xf numFmtId="2" fontId="7" fillId="0" borderId="24" xfId="5" applyNumberFormat="1" applyBorder="1" applyAlignment="1">
      <alignment horizontal="left"/>
    </xf>
    <xf numFmtId="12" fontId="7" fillId="0" borderId="24" xfId="5" applyNumberFormat="1" applyBorder="1" applyAlignment="1">
      <alignment horizontal="left"/>
    </xf>
    <xf numFmtId="166" fontId="0" fillId="0" borderId="51" xfId="6" applyNumberFormat="1" applyFont="1" applyBorder="1"/>
    <xf numFmtId="166" fontId="0" fillId="0" borderId="52" xfId="6" applyNumberFormat="1" applyFont="1" applyBorder="1"/>
    <xf numFmtId="0" fontId="7" fillId="0" borderId="26" xfId="5" applyBorder="1" applyAlignment="1">
      <alignment horizontal="left"/>
    </xf>
    <xf numFmtId="0" fontId="17" fillId="0" borderId="16" xfId="5" applyFont="1" applyBorder="1" applyAlignment="1">
      <alignment horizontal="center" wrapText="1"/>
    </xf>
    <xf numFmtId="0" fontId="7" fillId="0" borderId="11" xfId="5" applyBorder="1" applyAlignment="1">
      <alignment horizontal="center" wrapText="1"/>
    </xf>
    <xf numFmtId="0" fontId="7" fillId="0" borderId="54" xfId="5" applyBorder="1"/>
    <xf numFmtId="0" fontId="7" fillId="0" borderId="7" xfId="5" applyBorder="1"/>
    <xf numFmtId="0" fontId="7" fillId="0" borderId="55" xfId="5" applyBorder="1"/>
    <xf numFmtId="0" fontId="7" fillId="0" borderId="37" xfId="5" applyBorder="1"/>
    <xf numFmtId="0" fontId="16" fillId="0" borderId="29" xfId="5" applyFont="1" applyBorder="1" applyAlignment="1">
      <alignment horizontal="right"/>
    </xf>
    <xf numFmtId="0" fontId="7" fillId="0" borderId="23" xfId="5" applyBorder="1"/>
    <xf numFmtId="0" fontId="16" fillId="0" borderId="56" xfId="5" applyFont="1" applyBorder="1" applyAlignment="1">
      <alignment horizontal="right"/>
    </xf>
    <xf numFmtId="0" fontId="7" fillId="0" borderId="25" xfId="5" applyBorder="1"/>
    <xf numFmtId="0" fontId="16" fillId="0" borderId="58" xfId="5" applyFont="1" applyBorder="1" applyAlignment="1">
      <alignment horizontal="right"/>
    </xf>
    <xf numFmtId="0" fontId="7" fillId="0" borderId="27" xfId="5" applyBorder="1"/>
    <xf numFmtId="0" fontId="16" fillId="0" borderId="0" xfId="5" applyFont="1" applyBorder="1" applyAlignment="1">
      <alignment horizontal="center"/>
    </xf>
    <xf numFmtId="0" fontId="16" fillId="0" borderId="12" xfId="5" applyFont="1" applyBorder="1" applyAlignment="1">
      <alignment horizontal="center"/>
    </xf>
    <xf numFmtId="0" fontId="7" fillId="4" borderId="13" xfId="5" applyFill="1" applyBorder="1"/>
    <xf numFmtId="9" fontId="0" fillId="0" borderId="17" xfId="6" applyFont="1" applyBorder="1"/>
    <xf numFmtId="9" fontId="0" fillId="0" borderId="10" xfId="6" applyFont="1" applyBorder="1"/>
    <xf numFmtId="9" fontId="0" fillId="0" borderId="20" xfId="6" applyFont="1" applyBorder="1"/>
    <xf numFmtId="9" fontId="0" fillId="0" borderId="0" xfId="6" applyFont="1" applyBorder="1"/>
    <xf numFmtId="9" fontId="7" fillId="0" borderId="0" xfId="5" applyNumberFormat="1"/>
    <xf numFmtId="9" fontId="7" fillId="0" borderId="0" xfId="5" applyNumberFormat="1" applyBorder="1"/>
    <xf numFmtId="166" fontId="7" fillId="0" borderId="0" xfId="5" applyNumberFormat="1" applyBorder="1"/>
    <xf numFmtId="9" fontId="7" fillId="0" borderId="20" xfId="5" applyNumberFormat="1" applyBorder="1"/>
    <xf numFmtId="9" fontId="7" fillId="0" borderId="21" xfId="5" applyNumberFormat="1" applyBorder="1"/>
    <xf numFmtId="166" fontId="7" fillId="0" borderId="10" xfId="5" applyNumberFormat="1" applyBorder="1"/>
    <xf numFmtId="9" fontId="7" fillId="0" borderId="16" xfId="5" applyNumberFormat="1" applyBorder="1"/>
    <xf numFmtId="9" fontId="7" fillId="0" borderId="17" xfId="5" applyNumberFormat="1" applyBorder="1"/>
    <xf numFmtId="166" fontId="7" fillId="0" borderId="17" xfId="5" applyNumberFormat="1" applyBorder="1"/>
    <xf numFmtId="166" fontId="7" fillId="0" borderId="20" xfId="5" applyNumberFormat="1" applyBorder="1"/>
    <xf numFmtId="0" fontId="7" fillId="0" borderId="17" xfId="5" applyFill="1" applyBorder="1"/>
    <xf numFmtId="164" fontId="7" fillId="0" borderId="10" xfId="5" applyNumberFormat="1" applyFill="1" applyBorder="1"/>
    <xf numFmtId="0" fontId="7" fillId="0" borderId="10" xfId="5" applyFill="1" applyBorder="1"/>
    <xf numFmtId="0" fontId="7" fillId="0" borderId="16" xfId="5" applyFill="1" applyBorder="1"/>
    <xf numFmtId="164" fontId="7" fillId="0" borderId="0" xfId="5" applyNumberFormat="1" applyBorder="1"/>
    <xf numFmtId="9" fontId="0" fillId="0" borderId="0" xfId="6" applyFont="1"/>
    <xf numFmtId="0" fontId="7" fillId="0" borderId="0" xfId="5" applyAlignment="1">
      <alignment horizontal="right"/>
    </xf>
    <xf numFmtId="166" fontId="7" fillId="0" borderId="0" xfId="5" applyNumberFormat="1"/>
    <xf numFmtId="0" fontId="7" fillId="0" borderId="0" xfId="5" applyAlignment="1">
      <alignment horizontal="center"/>
    </xf>
    <xf numFmtId="164" fontId="7" fillId="0" borderId="12" xfId="5" applyNumberFormat="1" applyBorder="1"/>
    <xf numFmtId="166" fontId="0" fillId="0" borderId="0" xfId="6" applyNumberFormat="1" applyFont="1"/>
    <xf numFmtId="9" fontId="0" fillId="0" borderId="15" xfId="6" applyFont="1" applyBorder="1"/>
    <xf numFmtId="9" fontId="0" fillId="0" borderId="12" xfId="6" applyFont="1" applyBorder="1"/>
    <xf numFmtId="0" fontId="19" fillId="0" borderId="15" xfId="5" applyFont="1" applyBorder="1"/>
    <xf numFmtId="0" fontId="19" fillId="0" borderId="12" xfId="5" applyFont="1" applyBorder="1"/>
    <xf numFmtId="166" fontId="0" fillId="0" borderId="20" xfId="6" applyNumberFormat="1" applyFont="1" applyBorder="1"/>
    <xf numFmtId="166" fontId="0" fillId="0" borderId="10" xfId="6" applyNumberFormat="1" applyFont="1" applyBorder="1"/>
    <xf numFmtId="2" fontId="7" fillId="0" borderId="17" xfId="5" applyNumberFormat="1" applyBorder="1"/>
    <xf numFmtId="2" fontId="7" fillId="0" borderId="20" xfId="5" applyNumberFormat="1" applyBorder="1"/>
    <xf numFmtId="2" fontId="7" fillId="0" borderId="15" xfId="5" applyNumberFormat="1" applyBorder="1"/>
    <xf numFmtId="166" fontId="7" fillId="0" borderId="12" xfId="5" applyNumberFormat="1" applyBorder="1"/>
    <xf numFmtId="166" fontId="0" fillId="0" borderId="12" xfId="6" applyNumberFormat="1" applyFont="1" applyBorder="1"/>
    <xf numFmtId="0" fontId="7" fillId="0" borderId="0" xfId="5" applyFill="1" applyBorder="1"/>
    <xf numFmtId="0" fontId="19" fillId="0" borderId="17" xfId="5" applyFont="1" applyBorder="1"/>
    <xf numFmtId="0" fontId="7" fillId="0" borderId="9" xfId="5" applyBorder="1"/>
    <xf numFmtId="0" fontId="16" fillId="0" borderId="21" xfId="5" applyFont="1" applyBorder="1"/>
    <xf numFmtId="2" fontId="7" fillId="0" borderId="11" xfId="5" applyNumberFormat="1" applyBorder="1" applyAlignment="1">
      <alignment horizontal="center"/>
    </xf>
    <xf numFmtId="0" fontId="19" fillId="0" borderId="17" xfId="5" applyFont="1" applyBorder="1" applyAlignment="1">
      <alignment horizontal="right"/>
    </xf>
    <xf numFmtId="0" fontId="7" fillId="0" borderId="7" xfId="5" applyBorder="1" applyAlignment="1">
      <alignment horizontal="center"/>
    </xf>
    <xf numFmtId="0" fontId="7" fillId="0" borderId="15" xfId="5" applyBorder="1" applyAlignment="1">
      <alignment horizontal="right"/>
    </xf>
    <xf numFmtId="0" fontId="19" fillId="0" borderId="9" xfId="5" applyFont="1" applyBorder="1"/>
    <xf numFmtId="0" fontId="18" fillId="0" borderId="0" xfId="5" applyFont="1" applyBorder="1"/>
    <xf numFmtId="166" fontId="16" fillId="4" borderId="59" xfId="6" applyNumberFormat="1" applyFont="1" applyFill="1" applyBorder="1" applyAlignment="1">
      <alignment horizontal="right"/>
    </xf>
    <xf numFmtId="166" fontId="16" fillId="4" borderId="36" xfId="6" applyNumberFormat="1" applyFont="1" applyFill="1" applyBorder="1" applyAlignment="1">
      <alignment horizontal="right"/>
    </xf>
    <xf numFmtId="166" fontId="16" fillId="4" borderId="60" xfId="6" applyNumberFormat="1" applyFont="1" applyFill="1" applyBorder="1" applyAlignment="1">
      <alignment horizontal="right"/>
    </xf>
    <xf numFmtId="166" fontId="0" fillId="0" borderId="38" xfId="6" applyNumberFormat="1" applyFont="1" applyFill="1" applyBorder="1"/>
    <xf numFmtId="166" fontId="0" fillId="0" borderId="39" xfId="6" applyNumberFormat="1" applyFont="1" applyFill="1" applyBorder="1"/>
    <xf numFmtId="166" fontId="0" fillId="0" borderId="40" xfId="6" applyNumberFormat="1" applyFont="1" applyFill="1" applyBorder="1"/>
    <xf numFmtId="166" fontId="0" fillId="4" borderId="41" xfId="6" applyNumberFormat="1" applyFont="1" applyFill="1" applyBorder="1"/>
    <xf numFmtId="166" fontId="0" fillId="4" borderId="42" xfId="6" applyNumberFormat="1" applyFont="1" applyFill="1" applyBorder="1"/>
    <xf numFmtId="166" fontId="0" fillId="4" borderId="43" xfId="6" applyNumberFormat="1" applyFont="1" applyFill="1" applyBorder="1"/>
    <xf numFmtId="166" fontId="0" fillId="4" borderId="51" xfId="6" applyNumberFormat="1" applyFont="1" applyFill="1" applyBorder="1"/>
    <xf numFmtId="166" fontId="0" fillId="4" borderId="52" xfId="6" applyNumberFormat="1" applyFont="1" applyFill="1" applyBorder="1"/>
    <xf numFmtId="166" fontId="0" fillId="4" borderId="53" xfId="6" applyNumberFormat="1" applyFont="1" applyFill="1" applyBorder="1"/>
    <xf numFmtId="0" fontId="17" fillId="0" borderId="11" xfId="5" applyFont="1" applyBorder="1" applyAlignment="1">
      <alignment horizontal="center" wrapText="1"/>
    </xf>
    <xf numFmtId="0" fontId="17" fillId="0" borderId="17" xfId="5" applyFont="1" applyBorder="1" applyAlignment="1">
      <alignment horizontal="center" wrapText="1"/>
    </xf>
    <xf numFmtId="0" fontId="17" fillId="0" borderId="10" xfId="5" applyFont="1" applyBorder="1" applyAlignment="1">
      <alignment horizontal="center" wrapText="1"/>
    </xf>
    <xf numFmtId="0" fontId="7" fillId="0" borderId="54" xfId="5" applyBorder="1" applyAlignment="1">
      <alignment horizontal="center"/>
    </xf>
    <xf numFmtId="0" fontId="7" fillId="0" borderId="20" xfId="5" applyBorder="1" applyAlignment="1">
      <alignment horizontal="center"/>
    </xf>
    <xf numFmtId="0" fontId="7" fillId="0" borderId="21" xfId="5" applyBorder="1" applyAlignment="1">
      <alignment horizontal="center"/>
    </xf>
    <xf numFmtId="0" fontId="7" fillId="0" borderId="13" xfId="5" applyBorder="1" applyAlignment="1">
      <alignment horizontal="right"/>
    </xf>
    <xf numFmtId="0" fontId="25" fillId="0" borderId="0" xfId="5" applyFont="1"/>
    <xf numFmtId="0" fontId="6" fillId="0" borderId="0" xfId="7"/>
    <xf numFmtId="0" fontId="6" fillId="0" borderId="17" xfId="7" applyBorder="1"/>
    <xf numFmtId="0" fontId="6" fillId="0" borderId="10" xfId="7" applyBorder="1"/>
    <xf numFmtId="0" fontId="6" fillId="0" borderId="16" xfId="7" applyBorder="1"/>
    <xf numFmtId="0" fontId="6" fillId="0" borderId="20" xfId="7" applyBorder="1"/>
    <xf numFmtId="0" fontId="6" fillId="0" borderId="0" xfId="7" applyBorder="1"/>
    <xf numFmtId="0" fontId="6" fillId="0" borderId="21" xfId="7" applyBorder="1"/>
    <xf numFmtId="166" fontId="0" fillId="0" borderId="22" xfId="8" applyNumberFormat="1" applyFont="1" applyBorder="1"/>
    <xf numFmtId="166" fontId="6" fillId="0" borderId="22" xfId="7" applyNumberFormat="1" applyBorder="1"/>
    <xf numFmtId="0" fontId="6" fillId="0" borderId="23" xfId="7" applyBorder="1" applyAlignment="1">
      <alignment horizontal="left"/>
    </xf>
    <xf numFmtId="166" fontId="0" fillId="0" borderId="24" xfId="8" applyNumberFormat="1" applyFont="1" applyBorder="1"/>
    <xf numFmtId="166" fontId="6" fillId="0" borderId="24" xfId="7" applyNumberFormat="1" applyBorder="1"/>
    <xf numFmtId="0" fontId="6" fillId="0" borderId="25" xfId="7" applyBorder="1" applyAlignment="1">
      <alignment horizontal="left"/>
    </xf>
    <xf numFmtId="165" fontId="6" fillId="0" borderId="25" xfId="7" applyNumberFormat="1" applyBorder="1" applyAlignment="1">
      <alignment horizontal="left"/>
    </xf>
    <xf numFmtId="164" fontId="6" fillId="0" borderId="25" xfId="7" applyNumberFormat="1" applyBorder="1" applyAlignment="1">
      <alignment horizontal="left"/>
    </xf>
    <xf numFmtId="2" fontId="6" fillId="0" borderId="25" xfId="7" applyNumberFormat="1" applyBorder="1" applyAlignment="1">
      <alignment horizontal="left"/>
    </xf>
    <xf numFmtId="0" fontId="6" fillId="0" borderId="0" xfId="7" applyBorder="1" applyAlignment="1">
      <alignment horizontal="right"/>
    </xf>
    <xf numFmtId="166" fontId="0" fillId="0" borderId="0" xfId="8" applyNumberFormat="1" applyFont="1" applyBorder="1"/>
    <xf numFmtId="12" fontId="6" fillId="0" borderId="25" xfId="7" applyNumberFormat="1" applyBorder="1" applyAlignment="1">
      <alignment horizontal="left"/>
    </xf>
    <xf numFmtId="166" fontId="0" fillId="0" borderId="26" xfId="8" applyNumberFormat="1" applyFont="1" applyBorder="1"/>
    <xf numFmtId="166" fontId="6" fillId="0" borderId="26" xfId="7" applyNumberFormat="1" applyBorder="1"/>
    <xf numFmtId="0" fontId="6" fillId="0" borderId="27" xfId="7" applyBorder="1" applyAlignment="1">
      <alignment horizontal="left"/>
    </xf>
    <xf numFmtId="0" fontId="6" fillId="0" borderId="0" xfId="7" applyBorder="1" applyAlignment="1">
      <alignment horizontal="center"/>
    </xf>
    <xf numFmtId="0" fontId="6" fillId="0" borderId="9" xfId="7" applyBorder="1" applyAlignment="1">
      <alignment horizontal="center" wrapText="1"/>
    </xf>
    <xf numFmtId="0" fontId="17" fillId="0" borderId="9" xfId="7" applyFont="1" applyBorder="1" applyAlignment="1">
      <alignment horizontal="center" wrapText="1"/>
    </xf>
    <xf numFmtId="0" fontId="6" fillId="0" borderId="17" xfId="7" applyBorder="1" applyProtection="1">
      <protection hidden="1"/>
    </xf>
    <xf numFmtId="0" fontId="6" fillId="0" borderId="10" xfId="7" applyFill="1" applyBorder="1" applyAlignment="1">
      <alignment horizontal="right"/>
    </xf>
    <xf numFmtId="0" fontId="6" fillId="0" borderId="15" xfId="7" applyBorder="1"/>
    <xf numFmtId="0" fontId="6" fillId="0" borderId="12" xfId="7" applyBorder="1"/>
    <xf numFmtId="0" fontId="16" fillId="0" borderId="14" xfId="7" applyFont="1" applyBorder="1"/>
    <xf numFmtId="0" fontId="6" fillId="0" borderId="13" xfId="7" applyBorder="1"/>
    <xf numFmtId="0" fontId="18" fillId="0" borderId="28" xfId="7" applyFont="1" applyBorder="1"/>
    <xf numFmtId="0" fontId="18" fillId="0" borderId="29" xfId="7" applyFont="1" applyBorder="1"/>
    <xf numFmtId="0" fontId="6" fillId="0" borderId="29" xfId="7" applyFont="1" applyBorder="1" applyAlignment="1">
      <alignment horizontal="left"/>
    </xf>
    <xf numFmtId="0" fontId="6" fillId="0" borderId="29" xfId="7" applyFont="1" applyBorder="1" applyAlignment="1">
      <alignment horizontal="right"/>
    </xf>
    <xf numFmtId="0" fontId="18" fillId="0" borderId="23" xfId="7" applyFont="1" applyBorder="1"/>
    <xf numFmtId="0" fontId="6" fillId="0" borderId="30" xfId="7" applyBorder="1"/>
    <xf numFmtId="0" fontId="6" fillId="0" borderId="31" xfId="7" applyBorder="1"/>
    <xf numFmtId="0" fontId="19" fillId="0" borderId="30" xfId="7" applyFont="1" applyBorder="1" applyAlignment="1">
      <alignment horizontal="left"/>
    </xf>
    <xf numFmtId="166" fontId="6" fillId="0" borderId="31" xfId="7" applyNumberFormat="1" applyBorder="1" applyAlignment="1" applyProtection="1">
      <alignment horizontal="center"/>
      <protection hidden="1"/>
    </xf>
    <xf numFmtId="0" fontId="16" fillId="0" borderId="31" xfId="7" applyFont="1" applyBorder="1" applyAlignment="1">
      <alignment horizontal="right"/>
    </xf>
    <xf numFmtId="0" fontId="6" fillId="0" borderId="32" xfId="7" applyBorder="1"/>
    <xf numFmtId="0" fontId="19" fillId="0" borderId="12" xfId="7" applyFont="1" applyBorder="1" applyAlignment="1">
      <alignment horizontal="left"/>
    </xf>
    <xf numFmtId="166" fontId="6" fillId="0" borderId="12" xfId="7" applyNumberFormat="1" applyBorder="1" applyAlignment="1" applyProtection="1">
      <alignment horizontal="center"/>
      <protection hidden="1"/>
    </xf>
    <xf numFmtId="0" fontId="16" fillId="0" borderId="12" xfId="7" applyFont="1" applyBorder="1" applyAlignment="1">
      <alignment horizontal="right"/>
    </xf>
    <xf numFmtId="0" fontId="6" fillId="0" borderId="14" xfId="7" applyBorder="1"/>
    <xf numFmtId="166" fontId="20" fillId="0" borderId="0" xfId="7" applyNumberFormat="1" applyFont="1" applyBorder="1" applyAlignment="1">
      <alignment horizontal="left"/>
    </xf>
    <xf numFmtId="0" fontId="16" fillId="0" borderId="37" xfId="7" applyFont="1" applyFill="1" applyBorder="1" applyAlignment="1">
      <alignment horizontal="right"/>
    </xf>
    <xf numFmtId="166" fontId="0" fillId="0" borderId="38" xfId="8" applyNumberFormat="1" applyFont="1" applyBorder="1"/>
    <xf numFmtId="166" fontId="0" fillId="0" borderId="39" xfId="8" applyNumberFormat="1" applyFont="1" applyBorder="1"/>
    <xf numFmtId="0" fontId="6" fillId="0" borderId="22" xfId="7" applyBorder="1" applyAlignment="1">
      <alignment horizontal="left"/>
    </xf>
    <xf numFmtId="166" fontId="0" fillId="0" borderId="41" xfId="8" applyNumberFormat="1" applyFont="1" applyBorder="1"/>
    <xf numFmtId="166" fontId="0" fillId="0" borderId="42" xfId="8" applyNumberFormat="1" applyFont="1" applyBorder="1"/>
    <xf numFmtId="0" fontId="6" fillId="0" borderId="24" xfId="7" applyBorder="1" applyAlignment="1">
      <alignment horizontal="left"/>
    </xf>
    <xf numFmtId="165" fontId="6" fillId="0" borderId="24" xfId="7" applyNumberFormat="1" applyBorder="1" applyAlignment="1">
      <alignment horizontal="left"/>
    </xf>
    <xf numFmtId="164" fontId="6" fillId="0" borderId="24" xfId="7" applyNumberFormat="1" applyBorder="1" applyAlignment="1">
      <alignment horizontal="left"/>
    </xf>
    <xf numFmtId="2" fontId="6" fillId="0" borderId="24" xfId="7" applyNumberFormat="1" applyBorder="1" applyAlignment="1">
      <alignment horizontal="left"/>
    </xf>
    <xf numFmtId="12" fontId="6" fillId="0" borderId="24" xfId="7" applyNumberFormat="1" applyBorder="1" applyAlignment="1">
      <alignment horizontal="left"/>
    </xf>
    <xf numFmtId="166" fontId="0" fillId="0" borderId="51" xfId="8" applyNumberFormat="1" applyFont="1" applyBorder="1"/>
    <xf numFmtId="166" fontId="0" fillId="0" borderId="52" xfId="8" applyNumberFormat="1" applyFont="1" applyBorder="1"/>
    <xf numFmtId="0" fontId="6" fillId="0" borderId="26" xfId="7" applyBorder="1" applyAlignment="1">
      <alignment horizontal="left"/>
    </xf>
    <xf numFmtId="0" fontId="17" fillId="0" borderId="16" xfId="7" applyFont="1" applyBorder="1" applyAlignment="1">
      <alignment horizontal="center" wrapText="1"/>
    </xf>
    <xf numFmtId="0" fontId="6" fillId="0" borderId="11" xfId="7" applyBorder="1" applyAlignment="1">
      <alignment horizontal="center" wrapText="1"/>
    </xf>
    <xf numFmtId="0" fontId="6" fillId="0" borderId="54" xfId="7" applyBorder="1"/>
    <xf numFmtId="0" fontId="6" fillId="0" borderId="7" xfId="7" applyBorder="1"/>
    <xf numFmtId="0" fontId="6" fillId="0" borderId="55" xfId="7" applyBorder="1"/>
    <xf numFmtId="0" fontId="6" fillId="0" borderId="37" xfId="7" applyBorder="1"/>
    <xf numFmtId="0" fontId="16" fillId="0" borderId="29" xfId="7" applyFont="1" applyBorder="1" applyAlignment="1">
      <alignment horizontal="right"/>
    </xf>
    <xf numFmtId="0" fontId="6" fillId="0" borderId="23" xfId="7" applyBorder="1"/>
    <xf numFmtId="0" fontId="16" fillId="0" borderId="56" xfId="7" applyFont="1" applyBorder="1" applyAlignment="1">
      <alignment horizontal="right"/>
    </xf>
    <xf numFmtId="0" fontId="6" fillId="0" borderId="25" xfId="7" applyBorder="1"/>
    <xf numFmtId="0" fontId="16" fillId="0" borderId="58" xfId="7" applyFont="1" applyBorder="1" applyAlignment="1">
      <alignment horizontal="right"/>
    </xf>
    <xf numFmtId="0" fontId="6" fillId="0" borderId="27" xfId="7" applyBorder="1"/>
    <xf numFmtId="0" fontId="16" fillId="0" borderId="0" xfId="7" applyFont="1" applyBorder="1" applyAlignment="1">
      <alignment horizontal="center"/>
    </xf>
    <xf numFmtId="0" fontId="16" fillId="0" borderId="12" xfId="7" applyFont="1" applyBorder="1" applyAlignment="1">
      <alignment horizontal="center"/>
    </xf>
    <xf numFmtId="0" fontId="6" fillId="4" borderId="13" xfId="7" applyFill="1" applyBorder="1"/>
    <xf numFmtId="9" fontId="0" fillId="0" borderId="17" xfId="8" applyFont="1" applyBorder="1"/>
    <xf numFmtId="9" fontId="0" fillId="0" borderId="10" xfId="8" applyFont="1" applyBorder="1"/>
    <xf numFmtId="9" fontId="0" fillId="0" borderId="20" xfId="8" applyFont="1" applyBorder="1"/>
    <xf numFmtId="9" fontId="0" fillId="0" borderId="0" xfId="8" applyFont="1" applyBorder="1"/>
    <xf numFmtId="9" fontId="6" fillId="0" borderId="0" xfId="7" applyNumberFormat="1"/>
    <xf numFmtId="9" fontId="6" fillId="0" borderId="0" xfId="7" applyNumberFormat="1" applyBorder="1"/>
    <xf numFmtId="166" fontId="6" fillId="0" borderId="0" xfId="7" applyNumberFormat="1" applyBorder="1"/>
    <xf numFmtId="9" fontId="6" fillId="0" borderId="20" xfId="7" applyNumberFormat="1" applyBorder="1"/>
    <xf numFmtId="9" fontId="6" fillId="0" borderId="21" xfId="7" applyNumberFormat="1" applyBorder="1"/>
    <xf numFmtId="166" fontId="6" fillId="0" borderId="10" xfId="7" applyNumberFormat="1" applyBorder="1"/>
    <xf numFmtId="9" fontId="6" fillId="0" borderId="16" xfId="7" applyNumberFormat="1" applyBorder="1"/>
    <xf numFmtId="9" fontId="6" fillId="0" borderId="17" xfId="7" applyNumberFormat="1" applyBorder="1"/>
    <xf numFmtId="166" fontId="6" fillId="0" borderId="17" xfId="7" applyNumberFormat="1" applyBorder="1"/>
    <xf numFmtId="166" fontId="6" fillId="0" borderId="20" xfId="7" applyNumberFormat="1" applyBorder="1"/>
    <xf numFmtId="0" fontId="6" fillId="0" borderId="17" xfId="7" applyFill="1" applyBorder="1"/>
    <xf numFmtId="164" fontId="6" fillId="0" borderId="10" xfId="7" applyNumberFormat="1" applyFill="1" applyBorder="1"/>
    <xf numFmtId="0" fontId="6" fillId="0" borderId="10" xfId="7" applyFill="1" applyBorder="1"/>
    <xf numFmtId="0" fontId="6" fillId="0" borderId="16" xfId="7" applyFill="1" applyBorder="1"/>
    <xf numFmtId="164" fontId="6" fillId="0" borderId="0" xfId="7" applyNumberFormat="1" applyBorder="1"/>
    <xf numFmtId="9" fontId="0" fillId="0" borderId="0" xfId="8" applyFont="1"/>
    <xf numFmtId="0" fontId="6" fillId="0" borderId="0" xfId="7" applyAlignment="1">
      <alignment horizontal="right"/>
    </xf>
    <xf numFmtId="166" fontId="6" fillId="0" borderId="0" xfId="7" applyNumberFormat="1"/>
    <xf numFmtId="0" fontId="6" fillId="0" borderId="0" xfId="7" applyAlignment="1">
      <alignment horizontal="center"/>
    </xf>
    <xf numFmtId="164" fontId="6" fillId="0" borderId="12" xfId="7" applyNumberFormat="1" applyBorder="1"/>
    <xf numFmtId="166" fontId="0" fillId="0" borderId="0" xfId="8" applyNumberFormat="1" applyFont="1"/>
    <xf numFmtId="9" fontId="0" fillId="0" borderId="15" xfId="8" applyFont="1" applyBorder="1"/>
    <xf numFmtId="9" fontId="0" fillId="0" borderId="12" xfId="8" applyFont="1" applyBorder="1"/>
    <xf numFmtId="0" fontId="19" fillId="0" borderId="15" xfId="7" applyFont="1" applyBorder="1"/>
    <xf numFmtId="0" fontId="19" fillId="0" borderId="12" xfId="7" applyFont="1" applyBorder="1"/>
    <xf numFmtId="166" fontId="0" fillId="0" borderId="20" xfId="8" applyNumberFormat="1" applyFont="1" applyBorder="1"/>
    <xf numFmtId="166" fontId="0" fillId="0" borderId="10" xfId="8" applyNumberFormat="1" applyFont="1" applyBorder="1"/>
    <xf numFmtId="2" fontId="6" fillId="0" borderId="17" xfId="7" applyNumberFormat="1" applyBorder="1"/>
    <xf numFmtId="2" fontId="6" fillId="0" borderId="20" xfId="7" applyNumberFormat="1" applyBorder="1"/>
    <xf numFmtId="2" fontId="6" fillId="0" borderId="15" xfId="7" applyNumberFormat="1" applyBorder="1"/>
    <xf numFmtId="166" fontId="6" fillId="0" borderId="12" xfId="7" applyNumberFormat="1" applyBorder="1"/>
    <xf numFmtId="166" fontId="0" fillId="0" borderId="12" xfId="8" applyNumberFormat="1" applyFont="1" applyBorder="1"/>
    <xf numFmtId="0" fontId="6" fillId="0" borderId="0" xfId="7" applyFill="1" applyBorder="1"/>
    <xf numFmtId="0" fontId="19" fillId="0" borderId="17" xfId="7" applyFont="1" applyBorder="1"/>
    <xf numFmtId="0" fontId="6" fillId="0" borderId="9" xfId="7" applyBorder="1"/>
    <xf numFmtId="0" fontId="16" fillId="0" borderId="21" xfId="7" applyFont="1" applyBorder="1"/>
    <xf numFmtId="2" fontId="6" fillId="0" borderId="11" xfId="7" applyNumberFormat="1" applyBorder="1" applyAlignment="1">
      <alignment horizontal="center"/>
    </xf>
    <xf numFmtId="0" fontId="19" fillId="0" borderId="17" xfId="7" applyFont="1" applyBorder="1" applyAlignment="1">
      <alignment horizontal="right"/>
    </xf>
    <xf numFmtId="0" fontId="6" fillId="0" borderId="7" xfId="7" applyBorder="1" applyAlignment="1">
      <alignment horizontal="center"/>
    </xf>
    <xf numFmtId="0" fontId="6" fillId="0" borderId="15" xfId="7" applyBorder="1" applyAlignment="1">
      <alignment horizontal="right"/>
    </xf>
    <xf numFmtId="0" fontId="19" fillId="0" borderId="9" xfId="7" applyFont="1" applyBorder="1"/>
    <xf numFmtId="0" fontId="18" fillId="0" borderId="0" xfId="7" applyFont="1" applyBorder="1"/>
    <xf numFmtId="166" fontId="16" fillId="4" borderId="59" xfId="8" applyNumberFormat="1" applyFont="1" applyFill="1" applyBorder="1" applyAlignment="1">
      <alignment horizontal="right"/>
    </xf>
    <xf numFmtId="166" fontId="16" fillId="4" borderId="36" xfId="8" applyNumberFormat="1" applyFont="1" applyFill="1" applyBorder="1" applyAlignment="1">
      <alignment horizontal="right"/>
    </xf>
    <xf numFmtId="166" fontId="16" fillId="4" borderId="60" xfId="8" applyNumberFormat="1" applyFont="1" applyFill="1" applyBorder="1" applyAlignment="1">
      <alignment horizontal="right"/>
    </xf>
    <xf numFmtId="166" fontId="0" fillId="0" borderId="38" xfId="8" applyNumberFormat="1" applyFont="1" applyFill="1" applyBorder="1"/>
    <xf numFmtId="166" fontId="0" fillId="0" borderId="39" xfId="8" applyNumberFormat="1" applyFont="1" applyFill="1" applyBorder="1"/>
    <xf numFmtId="166" fontId="0" fillId="0" borderId="40" xfId="8" applyNumberFormat="1" applyFont="1" applyFill="1" applyBorder="1"/>
    <xf numFmtId="166" fontId="0" fillId="4" borderId="41" xfId="8" applyNumberFormat="1" applyFont="1" applyFill="1" applyBorder="1"/>
    <xf numFmtId="166" fontId="0" fillId="4" borderId="42" xfId="8" applyNumberFormat="1" applyFont="1" applyFill="1" applyBorder="1"/>
    <xf numFmtId="166" fontId="0" fillId="4" borderId="43" xfId="8" applyNumberFormat="1" applyFont="1" applyFill="1" applyBorder="1"/>
    <xf numFmtId="166" fontId="0" fillId="4" borderId="51" xfId="8" applyNumberFormat="1" applyFont="1" applyFill="1" applyBorder="1"/>
    <xf numFmtId="166" fontId="0" fillId="4" borderId="52" xfId="8" applyNumberFormat="1" applyFont="1" applyFill="1" applyBorder="1"/>
    <xf numFmtId="166" fontId="0" fillId="4" borderId="53" xfId="8" applyNumberFormat="1" applyFont="1" applyFill="1" applyBorder="1"/>
    <xf numFmtId="0" fontId="17" fillId="0" borderId="11" xfId="7" applyFont="1" applyBorder="1" applyAlignment="1">
      <alignment horizontal="center" wrapText="1"/>
    </xf>
    <xf numFmtId="0" fontId="17" fillId="0" borderId="17" xfId="7" applyFont="1" applyBorder="1" applyAlignment="1">
      <alignment horizontal="center" wrapText="1"/>
    </xf>
    <xf numFmtId="0" fontId="17" fillId="0" borderId="10" xfId="7" applyFont="1" applyBorder="1" applyAlignment="1">
      <alignment horizontal="center" wrapText="1"/>
    </xf>
    <xf numFmtId="0" fontId="6" fillId="0" borderId="54" xfId="7" applyBorder="1" applyAlignment="1">
      <alignment horizontal="center"/>
    </xf>
    <xf numFmtId="0" fontId="6" fillId="0" borderId="20" xfId="7" applyBorder="1" applyAlignment="1">
      <alignment horizontal="center"/>
    </xf>
    <xf numFmtId="0" fontId="6" fillId="0" borderId="21" xfId="7" applyBorder="1" applyAlignment="1">
      <alignment horizontal="center"/>
    </xf>
    <xf numFmtId="0" fontId="6" fillId="0" borderId="13" xfId="7" applyBorder="1" applyAlignment="1">
      <alignment horizontal="right"/>
    </xf>
    <xf numFmtId="0" fontId="25" fillId="0" borderId="0" xfId="7" applyFont="1"/>
    <xf numFmtId="0" fontId="5" fillId="0" borderId="0" xfId="9"/>
    <xf numFmtId="0" fontId="5" fillId="0" borderId="17" xfId="9" applyBorder="1"/>
    <xf numFmtId="0" fontId="5" fillId="0" borderId="10" xfId="9" applyBorder="1"/>
    <xf numFmtId="0" fontId="5" fillId="0" borderId="16" xfId="9" applyBorder="1"/>
    <xf numFmtId="0" fontId="5" fillId="0" borderId="20" xfId="9" applyBorder="1"/>
    <xf numFmtId="0" fontId="5" fillId="0" borderId="0" xfId="9" applyBorder="1"/>
    <xf numFmtId="0" fontId="5" fillId="0" borderId="21" xfId="9" applyBorder="1"/>
    <xf numFmtId="166" fontId="0" fillId="0" borderId="22" xfId="10" applyNumberFormat="1" applyFont="1" applyBorder="1"/>
    <xf numFmtId="166" fontId="5" fillId="0" borderId="22" xfId="9" applyNumberFormat="1" applyBorder="1"/>
    <xf numFmtId="0" fontId="5" fillId="0" borderId="23" xfId="9" applyBorder="1" applyAlignment="1">
      <alignment horizontal="left"/>
    </xf>
    <xf numFmtId="166" fontId="0" fillId="0" borderId="24" xfId="10" applyNumberFormat="1" applyFont="1" applyBorder="1"/>
    <xf numFmtId="166" fontId="5" fillId="0" borderId="24" xfId="9" applyNumberFormat="1" applyBorder="1"/>
    <xf numFmtId="0" fontId="5" fillId="0" borderId="25" xfId="9" applyBorder="1" applyAlignment="1">
      <alignment horizontal="left"/>
    </xf>
    <xf numFmtId="165" fontId="5" fillId="0" borderId="25" xfId="9" applyNumberFormat="1" applyBorder="1" applyAlignment="1">
      <alignment horizontal="left"/>
    </xf>
    <xf numFmtId="164" fontId="5" fillId="0" borderId="25" xfId="9" applyNumberFormat="1" applyBorder="1" applyAlignment="1">
      <alignment horizontal="left"/>
    </xf>
    <xf numFmtId="2" fontId="5" fillId="0" borderId="25" xfId="9" applyNumberFormat="1" applyBorder="1" applyAlignment="1">
      <alignment horizontal="left"/>
    </xf>
    <xf numFmtId="0" fontId="5" fillId="0" borderId="0" xfId="9" applyBorder="1" applyAlignment="1">
      <alignment horizontal="right"/>
    </xf>
    <xf numFmtId="166" fontId="0" fillId="0" borderId="0" xfId="10" applyNumberFormat="1" applyFont="1" applyBorder="1"/>
    <xf numFmtId="12" fontId="5" fillId="0" borderId="25" xfId="9" applyNumberFormat="1" applyBorder="1" applyAlignment="1">
      <alignment horizontal="left"/>
    </xf>
    <xf numFmtId="166" fontId="0" fillId="0" borderId="26" xfId="10" applyNumberFormat="1" applyFont="1" applyBorder="1"/>
    <xf numFmtId="166" fontId="5" fillId="0" borderId="26" xfId="9" applyNumberFormat="1" applyBorder="1"/>
    <xf numFmtId="0" fontId="5" fillId="0" borderId="27" xfId="9" applyBorder="1" applyAlignment="1">
      <alignment horizontal="left"/>
    </xf>
    <xf numFmtId="0" fontId="5" fillId="0" borderId="0" xfId="9" applyBorder="1" applyAlignment="1">
      <alignment horizontal="center"/>
    </xf>
    <xf numFmtId="0" fontId="5" fillId="0" borderId="9" xfId="9" applyBorder="1" applyAlignment="1">
      <alignment horizontal="center" wrapText="1"/>
    </xf>
    <xf numFmtId="0" fontId="17" fillId="0" borderId="9" xfId="9" applyFont="1" applyBorder="1" applyAlignment="1">
      <alignment horizontal="center" wrapText="1"/>
    </xf>
    <xf numFmtId="0" fontId="5" fillId="0" borderId="17" xfId="9" applyBorder="1" applyProtection="1">
      <protection hidden="1"/>
    </xf>
    <xf numFmtId="0" fontId="5" fillId="0" borderId="10" xfId="9" applyFill="1" applyBorder="1" applyAlignment="1">
      <alignment horizontal="right"/>
    </xf>
    <xf numFmtId="0" fontId="5" fillId="0" borderId="15" xfId="9" applyBorder="1"/>
    <xf numFmtId="0" fontId="5" fillId="0" borderId="12" xfId="9" applyBorder="1"/>
    <xf numFmtId="0" fontId="16" fillId="0" borderId="14" xfId="9" applyFont="1" applyBorder="1"/>
    <xf numFmtId="0" fontId="5" fillId="0" borderId="13" xfId="9" applyBorder="1"/>
    <xf numFmtId="0" fontId="18" fillId="0" borderId="28" xfId="9" applyFont="1" applyBorder="1"/>
    <xf numFmtId="0" fontId="18" fillId="0" borderId="29" xfId="9" applyFont="1" applyBorder="1"/>
    <xf numFmtId="0" fontId="5" fillId="0" borderId="29" xfId="9" applyFont="1" applyBorder="1" applyAlignment="1">
      <alignment horizontal="left"/>
    </xf>
    <xf numFmtId="0" fontId="5" fillId="0" borderId="29" xfId="9" applyFont="1" applyBorder="1" applyAlignment="1">
      <alignment horizontal="right"/>
    </xf>
    <xf numFmtId="0" fontId="18" fillId="0" borderId="23" xfId="9" applyFont="1" applyBorder="1"/>
    <xf numFmtId="0" fontId="5" fillId="0" borderId="30" xfId="9" applyBorder="1"/>
    <xf numFmtId="0" fontId="5" fillId="0" borderId="31" xfId="9" applyBorder="1"/>
    <xf numFmtId="0" fontId="19" fillId="0" borderId="30" xfId="9" applyFont="1" applyBorder="1" applyAlignment="1">
      <alignment horizontal="left"/>
    </xf>
    <xf numFmtId="166" fontId="5" fillId="0" borderId="31" xfId="9" applyNumberFormat="1" applyBorder="1" applyAlignment="1" applyProtection="1">
      <alignment horizontal="center"/>
      <protection hidden="1"/>
    </xf>
    <xf numFmtId="0" fontId="16" fillId="0" borderId="31" xfId="9" applyFont="1" applyBorder="1" applyAlignment="1">
      <alignment horizontal="right"/>
    </xf>
    <xf numFmtId="0" fontId="5" fillId="0" borderId="32" xfId="9" applyBorder="1"/>
    <xf numFmtId="0" fontId="19" fillId="0" borderId="12" xfId="9" applyFont="1" applyBorder="1" applyAlignment="1">
      <alignment horizontal="left"/>
    </xf>
    <xf numFmtId="166" fontId="5" fillId="0" borderId="12" xfId="9" applyNumberFormat="1" applyBorder="1" applyAlignment="1" applyProtection="1">
      <alignment horizontal="center"/>
      <protection hidden="1"/>
    </xf>
    <xf numFmtId="0" fontId="16" fillId="0" borderId="12" xfId="9" applyFont="1" applyBorder="1" applyAlignment="1">
      <alignment horizontal="right"/>
    </xf>
    <xf numFmtId="0" fontId="5" fillId="0" borderId="14" xfId="9" applyBorder="1"/>
    <xf numFmtId="166" fontId="20" fillId="0" borderId="0" xfId="9" applyNumberFormat="1" applyFont="1" applyBorder="1" applyAlignment="1">
      <alignment horizontal="left"/>
    </xf>
    <xf numFmtId="0" fontId="16" fillId="0" borderId="37" xfId="9" applyFont="1" applyFill="1" applyBorder="1" applyAlignment="1">
      <alignment horizontal="right"/>
    </xf>
    <xf numFmtId="166" fontId="0" fillId="0" borderId="38" xfId="10" applyNumberFormat="1" applyFont="1" applyBorder="1"/>
    <xf numFmtId="166" fontId="0" fillId="0" borderId="39" xfId="10" applyNumberFormat="1" applyFont="1" applyBorder="1"/>
    <xf numFmtId="0" fontId="5" fillId="0" borderId="22" xfId="9" applyBorder="1" applyAlignment="1">
      <alignment horizontal="left"/>
    </xf>
    <xf numFmtId="166" fontId="0" fillId="0" borderId="41" xfId="10" applyNumberFormat="1" applyFont="1" applyBorder="1"/>
    <xf numFmtId="166" fontId="0" fillId="0" borderId="42" xfId="10" applyNumberFormat="1" applyFont="1" applyBorder="1"/>
    <xf numFmtId="0" fontId="5" fillId="0" borderId="24" xfId="9" applyBorder="1" applyAlignment="1">
      <alignment horizontal="left"/>
    </xf>
    <xf numFmtId="165" fontId="5" fillId="0" borderId="24" xfId="9" applyNumberFormat="1" applyBorder="1" applyAlignment="1">
      <alignment horizontal="left"/>
    </xf>
    <xf numFmtId="164" fontId="5" fillId="0" borderId="24" xfId="9" applyNumberFormat="1" applyBorder="1" applyAlignment="1">
      <alignment horizontal="left"/>
    </xf>
    <xf numFmtId="2" fontId="5" fillId="0" borderId="24" xfId="9" applyNumberFormat="1" applyBorder="1" applyAlignment="1">
      <alignment horizontal="left"/>
    </xf>
    <xf numFmtId="12" fontId="5" fillId="0" borderId="24" xfId="9" applyNumberFormat="1" applyBorder="1" applyAlignment="1">
      <alignment horizontal="left"/>
    </xf>
    <xf numFmtId="166" fontId="0" fillId="0" borderId="51" xfId="10" applyNumberFormat="1" applyFont="1" applyBorder="1"/>
    <xf numFmtId="166" fontId="0" fillId="0" borderId="52" xfId="10" applyNumberFormat="1" applyFont="1" applyBorder="1"/>
    <xf numFmtId="0" fontId="5" fillId="0" borderId="26" xfId="9" applyBorder="1" applyAlignment="1">
      <alignment horizontal="left"/>
    </xf>
    <xf numFmtId="0" fontId="17" fillId="0" borderId="16" xfId="9" applyFont="1" applyBorder="1" applyAlignment="1">
      <alignment horizontal="center" wrapText="1"/>
    </xf>
    <xf numFmtId="0" fontId="5" fillId="0" borderId="11" xfId="9" applyBorder="1" applyAlignment="1">
      <alignment horizontal="center" wrapText="1"/>
    </xf>
    <xf numFmtId="0" fontId="5" fillId="0" borderId="54" xfId="9" applyBorder="1"/>
    <xf numFmtId="0" fontId="5" fillId="0" borderId="7" xfId="9" applyBorder="1"/>
    <xf numFmtId="0" fontId="5" fillId="0" borderId="55" xfId="9" applyBorder="1"/>
    <xf numFmtId="0" fontId="5" fillId="0" borderId="37" xfId="9" applyBorder="1"/>
    <xf numFmtId="0" fontId="16" fillId="0" borderId="29" xfId="9" applyFont="1" applyBorder="1" applyAlignment="1">
      <alignment horizontal="right"/>
    </xf>
    <xf numFmtId="0" fontId="5" fillId="0" borderId="23" xfId="9" applyBorder="1"/>
    <xf numFmtId="0" fontId="16" fillId="0" borderId="56" xfId="9" applyFont="1" applyBorder="1" applyAlignment="1">
      <alignment horizontal="right"/>
    </xf>
    <xf numFmtId="0" fontId="5" fillId="0" borderId="25" xfId="9" applyBorder="1"/>
    <xf numFmtId="0" fontId="16" fillId="0" borderId="58" xfId="9" applyFont="1" applyBorder="1" applyAlignment="1">
      <alignment horizontal="right"/>
    </xf>
    <xf numFmtId="0" fontId="5" fillId="0" borderId="27" xfId="9" applyBorder="1"/>
    <xf numFmtId="0" fontId="16" fillId="0" borderId="0" xfId="9" applyFont="1" applyBorder="1" applyAlignment="1">
      <alignment horizontal="center"/>
    </xf>
    <xf numFmtId="0" fontId="16" fillId="0" borderId="12" xfId="9" applyFont="1" applyBorder="1" applyAlignment="1">
      <alignment horizontal="center"/>
    </xf>
    <xf numFmtId="0" fontId="5" fillId="4" borderId="13" xfId="9" applyFill="1" applyBorder="1"/>
    <xf numFmtId="9" fontId="0" fillId="0" borderId="17" xfId="10" applyFont="1" applyBorder="1"/>
    <xf numFmtId="9" fontId="0" fillId="0" borderId="10" xfId="10" applyFont="1" applyBorder="1"/>
    <xf numFmtId="9" fontId="0" fillId="0" borderId="20" xfId="10" applyFont="1" applyBorder="1"/>
    <xf numFmtId="9" fontId="0" fillId="0" borderId="0" xfId="10" applyFont="1" applyBorder="1"/>
    <xf numFmtId="9" fontId="5" fillId="0" borderId="0" xfId="9" applyNumberFormat="1"/>
    <xf numFmtId="9" fontId="5" fillId="0" borderId="0" xfId="9" applyNumberFormat="1" applyBorder="1"/>
    <xf numFmtId="166" fontId="5" fillId="0" borderId="0" xfId="9" applyNumberFormat="1" applyBorder="1"/>
    <xf numFmtId="9" fontId="5" fillId="0" borderId="20" xfId="9" applyNumberFormat="1" applyBorder="1"/>
    <xf numFmtId="9" fontId="5" fillId="0" borderId="21" xfId="9" applyNumberFormat="1" applyBorder="1"/>
    <xf numFmtId="166" fontId="5" fillId="0" borderId="10" xfId="9" applyNumberFormat="1" applyBorder="1"/>
    <xf numFmtId="9" fontId="5" fillId="0" borderId="16" xfId="9" applyNumberFormat="1" applyBorder="1"/>
    <xf numFmtId="9" fontId="5" fillId="0" borderId="17" xfId="9" applyNumberFormat="1" applyBorder="1"/>
    <xf numFmtId="166" fontId="5" fillId="0" borderId="17" xfId="9" applyNumberFormat="1" applyBorder="1"/>
    <xf numFmtId="166" fontId="5" fillId="0" borderId="20" xfId="9" applyNumberFormat="1" applyBorder="1"/>
    <xf numFmtId="0" fontId="5" fillId="0" borderId="17" xfId="9" applyFill="1" applyBorder="1"/>
    <xf numFmtId="164" fontId="5" fillId="0" borderId="10" xfId="9" applyNumberFormat="1" applyFill="1" applyBorder="1"/>
    <xf numFmtId="0" fontId="5" fillId="0" borderId="10" xfId="9" applyFill="1" applyBorder="1"/>
    <xf numFmtId="0" fontId="5" fillId="0" borderId="16" xfId="9" applyFill="1" applyBorder="1"/>
    <xf numFmtId="164" fontId="5" fillId="0" borderId="0" xfId="9" applyNumberFormat="1" applyBorder="1"/>
    <xf numFmtId="9" fontId="0" fillId="0" borderId="0" xfId="10" applyFont="1"/>
    <xf numFmtId="0" fontId="5" fillId="0" borderId="0" xfId="9" applyAlignment="1">
      <alignment horizontal="right"/>
    </xf>
    <xf numFmtId="166" fontId="5" fillId="0" borderId="0" xfId="9" applyNumberFormat="1"/>
    <xf numFmtId="0" fontId="5" fillId="0" borderId="0" xfId="9" applyAlignment="1">
      <alignment horizontal="center"/>
    </xf>
    <xf numFmtId="164" fontId="5" fillId="0" borderId="12" xfId="9" applyNumberFormat="1" applyBorder="1"/>
    <xf numFmtId="166" fontId="0" fillId="0" borderId="0" xfId="10" applyNumberFormat="1" applyFont="1"/>
    <xf numFmtId="9" fontId="0" fillId="0" borderId="15" xfId="10" applyFont="1" applyBorder="1"/>
    <xf numFmtId="9" fontId="0" fillId="0" borderId="12" xfId="10" applyFont="1" applyBorder="1"/>
    <xf numFmtId="0" fontId="19" fillId="0" borderId="15" xfId="9" applyFont="1" applyBorder="1"/>
    <xf numFmtId="0" fontId="19" fillId="0" borderId="12" xfId="9" applyFont="1" applyBorder="1"/>
    <xf numFmtId="166" fontId="0" fillId="0" borderId="20" xfId="10" applyNumberFormat="1" applyFont="1" applyBorder="1"/>
    <xf numFmtId="166" fontId="0" fillId="0" borderId="10" xfId="10" applyNumberFormat="1" applyFont="1" applyBorder="1"/>
    <xf numFmtId="2" fontId="5" fillId="0" borderId="17" xfId="9" applyNumberFormat="1" applyBorder="1"/>
    <xf numFmtId="2" fontId="5" fillId="0" borderId="20" xfId="9" applyNumberFormat="1" applyBorder="1"/>
    <xf numFmtId="2" fontId="5" fillId="0" borderId="15" xfId="9" applyNumberFormat="1" applyBorder="1"/>
    <xf numFmtId="166" fontId="5" fillId="0" borderId="12" xfId="9" applyNumberFormat="1" applyBorder="1"/>
    <xf numFmtId="166" fontId="0" fillId="0" borderId="12" xfId="10" applyNumberFormat="1" applyFont="1" applyBorder="1"/>
    <xf numFmtId="0" fontId="5" fillId="0" borderId="0" xfId="9" applyFill="1" applyBorder="1"/>
    <xf numFmtId="0" fontId="19" fillId="0" borderId="17" xfId="9" applyFont="1" applyBorder="1"/>
    <xf numFmtId="0" fontId="5" fillId="0" borderId="9" xfId="9" applyBorder="1"/>
    <xf numFmtId="0" fontId="16" fillId="0" borderId="21" xfId="9" applyFont="1" applyBorder="1"/>
    <xf numFmtId="2" fontId="5" fillId="0" borderId="11" xfId="9" applyNumberFormat="1" applyBorder="1" applyAlignment="1">
      <alignment horizontal="center"/>
    </xf>
    <xf numFmtId="0" fontId="19" fillId="0" borderId="17" xfId="9" applyFont="1" applyBorder="1" applyAlignment="1">
      <alignment horizontal="right"/>
    </xf>
    <xf numFmtId="0" fontId="5" fillId="0" borderId="7" xfId="9" applyBorder="1" applyAlignment="1">
      <alignment horizontal="center"/>
    </xf>
    <xf numFmtId="0" fontId="5" fillId="0" borderId="15" xfId="9" applyBorder="1" applyAlignment="1">
      <alignment horizontal="right"/>
    </xf>
    <xf numFmtId="0" fontId="19" fillId="0" borderId="9" xfId="9" applyFont="1" applyBorder="1"/>
    <xf numFmtId="0" fontId="18" fillId="0" borderId="0" xfId="9" applyFont="1" applyBorder="1"/>
    <xf numFmtId="166" fontId="16" fillId="4" borderId="59" xfId="10" applyNumberFormat="1" applyFont="1" applyFill="1" applyBorder="1" applyAlignment="1">
      <alignment horizontal="right"/>
    </xf>
    <xf numFmtId="166" fontId="16" fillId="4" borderId="36" xfId="10" applyNumberFormat="1" applyFont="1" applyFill="1" applyBorder="1" applyAlignment="1">
      <alignment horizontal="right"/>
    </xf>
    <xf numFmtId="166" fontId="16" fillId="4" borderId="60" xfId="10" applyNumberFormat="1" applyFont="1" applyFill="1" applyBorder="1" applyAlignment="1">
      <alignment horizontal="right"/>
    </xf>
    <xf numFmtId="166" fontId="0" fillId="0" borderId="38" xfId="10" applyNumberFormat="1" applyFont="1" applyFill="1" applyBorder="1"/>
    <xf numFmtId="166" fontId="0" fillId="0" borderId="39" xfId="10" applyNumberFormat="1" applyFont="1" applyFill="1" applyBorder="1"/>
    <xf numFmtId="166" fontId="0" fillId="0" borderId="40" xfId="10" applyNumberFormat="1" applyFont="1" applyFill="1" applyBorder="1"/>
    <xf numFmtId="166" fontId="0" fillId="4" borderId="41" xfId="10" applyNumberFormat="1" applyFont="1" applyFill="1" applyBorder="1"/>
    <xf numFmtId="166" fontId="0" fillId="4" borderId="42" xfId="10" applyNumberFormat="1" applyFont="1" applyFill="1" applyBorder="1"/>
    <xf numFmtId="166" fontId="0" fillId="4" borderId="43" xfId="10" applyNumberFormat="1" applyFont="1" applyFill="1" applyBorder="1"/>
    <xf numFmtId="166" fontId="0" fillId="4" borderId="51" xfId="10" applyNumberFormat="1" applyFont="1" applyFill="1" applyBorder="1"/>
    <xf numFmtId="166" fontId="0" fillId="4" borderId="52" xfId="10" applyNumberFormat="1" applyFont="1" applyFill="1" applyBorder="1"/>
    <xf numFmtId="166" fontId="0" fillId="4" borderId="53" xfId="10" applyNumberFormat="1" applyFont="1" applyFill="1" applyBorder="1"/>
    <xf numFmtId="0" fontId="17" fillId="0" borderId="11" xfId="9" applyFont="1" applyBorder="1" applyAlignment="1">
      <alignment horizontal="center" wrapText="1"/>
    </xf>
    <xf numFmtId="0" fontId="17" fillId="0" borderId="17" xfId="9" applyFont="1" applyBorder="1" applyAlignment="1">
      <alignment horizontal="center" wrapText="1"/>
    </xf>
    <xf numFmtId="0" fontId="17" fillId="0" borderId="10" xfId="9" applyFont="1" applyBorder="1" applyAlignment="1">
      <alignment horizontal="center" wrapText="1"/>
    </xf>
    <xf numFmtId="0" fontId="5" fillId="0" borderId="54" xfId="9" applyBorder="1" applyAlignment="1">
      <alignment horizontal="center"/>
    </xf>
    <xf numFmtId="0" fontId="5" fillId="0" borderId="20" xfId="9" applyBorder="1" applyAlignment="1">
      <alignment horizontal="center"/>
    </xf>
    <xf numFmtId="0" fontId="5" fillId="0" borderId="21" xfId="9" applyBorder="1" applyAlignment="1">
      <alignment horizontal="center"/>
    </xf>
    <xf numFmtId="0" fontId="5" fillId="0" borderId="13" xfId="9" applyBorder="1" applyAlignment="1">
      <alignment horizontal="right"/>
    </xf>
    <xf numFmtId="0" fontId="25" fillId="0" borderId="0" xfId="9" applyFont="1"/>
    <xf numFmtId="1" fontId="11" fillId="0" borderId="0" xfId="0" applyNumberFormat="1" applyFont="1" applyBorder="1" applyAlignment="1">
      <alignment horizontal="center"/>
    </xf>
    <xf numFmtId="0" fontId="0" fillId="0" borderId="0" xfId="0" applyProtection="1"/>
    <xf numFmtId="0" fontId="12" fillId="0" borderId="0" xfId="0" applyFont="1" applyFill="1" applyProtection="1"/>
    <xf numFmtId="0" fontId="12" fillId="0" borderId="0" xfId="0" applyFont="1" applyFill="1" applyBorder="1" applyAlignment="1" applyProtection="1">
      <protection hidden="1"/>
    </xf>
    <xf numFmtId="0" fontId="12" fillId="0" borderId="0" xfId="0" applyFont="1" applyAlignment="1"/>
    <xf numFmtId="0" fontId="12" fillId="0" borderId="10" xfId="0" applyFont="1" applyFill="1" applyBorder="1" applyAlignment="1" applyProtection="1">
      <protection hidden="1"/>
    </xf>
    <xf numFmtId="0" fontId="12" fillId="0" borderId="13" xfId="0" applyFont="1" applyFill="1" applyBorder="1" applyAlignment="1" applyProtection="1">
      <protection hidden="1"/>
    </xf>
    <xf numFmtId="166" fontId="10" fillId="3" borderId="52" xfId="16" applyNumberFormat="1" applyFont="1" applyFill="1" applyBorder="1" applyProtection="1">
      <protection locked="0"/>
    </xf>
    <xf numFmtId="166" fontId="10" fillId="3" borderId="53" xfId="16" applyNumberFormat="1" applyFont="1" applyFill="1" applyBorder="1" applyProtection="1">
      <protection locked="0"/>
    </xf>
    <xf numFmtId="166" fontId="10" fillId="3" borderId="51" xfId="16" applyNumberFormat="1" applyFont="1" applyFill="1" applyBorder="1" applyProtection="1">
      <protection locked="0"/>
    </xf>
    <xf numFmtId="166" fontId="10" fillId="3" borderId="42" xfId="16" applyNumberFormat="1" applyFont="1" applyFill="1" applyBorder="1" applyProtection="1">
      <protection locked="0"/>
    </xf>
    <xf numFmtId="166" fontId="10" fillId="3" borderId="43" xfId="16" applyNumberFormat="1" applyFont="1" applyFill="1" applyBorder="1" applyProtection="1">
      <protection locked="0"/>
    </xf>
    <xf numFmtId="166" fontId="10" fillId="3" borderId="41" xfId="16" applyNumberFormat="1" applyFont="1" applyFill="1" applyBorder="1" applyProtection="1">
      <protection locked="0"/>
    </xf>
    <xf numFmtId="0" fontId="12" fillId="0" borderId="0" xfId="0" applyFont="1" applyAlignment="1">
      <alignment horizontal="right"/>
    </xf>
    <xf numFmtId="0" fontId="15" fillId="0" borderId="0" xfId="0" applyFont="1" applyAlignment="1">
      <alignment horizontal="right"/>
    </xf>
    <xf numFmtId="0" fontId="14" fillId="0" borderId="0" xfId="0" applyFont="1" applyAlignment="1">
      <alignment horizontal="left" vertical="top"/>
    </xf>
    <xf numFmtId="9" fontId="12" fillId="0" borderId="0" xfId="0" applyNumberFormat="1" applyFont="1" applyFill="1" applyBorder="1" applyAlignment="1" applyProtection="1">
      <protection hidden="1"/>
    </xf>
    <xf numFmtId="166" fontId="12" fillId="0" borderId="0" xfId="0" applyNumberFormat="1" applyFont="1" applyFill="1" applyBorder="1" applyAlignment="1" applyProtection="1">
      <alignment horizontal="right"/>
      <protection hidden="1"/>
    </xf>
    <xf numFmtId="0" fontId="0" fillId="0" borderId="0" xfId="0" applyAlignment="1">
      <alignment horizontal="left"/>
    </xf>
    <xf numFmtId="0" fontId="12" fillId="0" borderId="0" xfId="0" applyFont="1" applyAlignment="1">
      <alignment wrapText="1"/>
    </xf>
    <xf numFmtId="0" fontId="15" fillId="0" borderId="5" xfId="0" applyFont="1" applyBorder="1" applyAlignment="1">
      <alignment horizontal="center"/>
    </xf>
    <xf numFmtId="0" fontId="12" fillId="0" borderId="0" xfId="0" applyFont="1" applyFill="1" applyBorder="1" applyAlignment="1" applyProtection="1">
      <alignment horizontal="center"/>
    </xf>
    <xf numFmtId="0" fontId="26" fillId="0" borderId="0" xfId="11" applyFill="1" applyBorder="1" applyAlignment="1" applyProtection="1">
      <alignment horizontal="center"/>
    </xf>
    <xf numFmtId="0" fontId="12" fillId="0" borderId="0" xfId="0" applyFont="1" applyFill="1" applyAlignment="1" applyProtection="1"/>
    <xf numFmtId="0" fontId="12" fillId="0" borderId="0" xfId="0" applyFont="1" applyFill="1" applyBorder="1" applyAlignment="1" applyProtection="1">
      <alignment horizontal="right"/>
    </xf>
    <xf numFmtId="0" fontId="12" fillId="0" borderId="0" xfId="0" applyFont="1" applyFill="1" applyBorder="1" applyProtection="1"/>
    <xf numFmtId="1" fontId="12" fillId="0" borderId="0" xfId="0" applyNumberFormat="1" applyFont="1" applyFill="1" applyBorder="1" applyAlignment="1" applyProtection="1"/>
    <xf numFmtId="1" fontId="12" fillId="0" borderId="0" xfId="0" applyNumberFormat="1" applyFont="1" applyFill="1" applyBorder="1" applyProtection="1"/>
    <xf numFmtId="0" fontId="0" fillId="0" borderId="0" xfId="0" applyFill="1" applyBorder="1" applyProtection="1"/>
    <xf numFmtId="0" fontId="0" fillId="0" borderId="0" xfId="0" applyFill="1" applyBorder="1" applyAlignment="1" applyProtection="1">
      <alignment horizontal="center"/>
    </xf>
    <xf numFmtId="0" fontId="10" fillId="0" borderId="0" xfId="0" applyFont="1" applyFill="1" applyBorder="1" applyAlignment="1" applyProtection="1">
      <alignment horizontal="center"/>
    </xf>
    <xf numFmtId="0" fontId="10" fillId="0" borderId="0" xfId="0" applyFont="1" applyFill="1" applyBorder="1" applyAlignment="1" applyProtection="1">
      <alignment horizontal="right"/>
    </xf>
    <xf numFmtId="1" fontId="11" fillId="0" borderId="0" xfId="0" applyNumberFormat="1" applyFont="1" applyFill="1" applyBorder="1" applyAlignment="1" applyProtection="1">
      <alignment horizontal="center"/>
    </xf>
    <xf numFmtId="0" fontId="11" fillId="0" borderId="0" xfId="0" applyFont="1" applyFill="1" applyBorder="1" applyAlignment="1" applyProtection="1">
      <alignment horizontal="center"/>
    </xf>
    <xf numFmtId="0" fontId="0" fillId="5" borderId="10" xfId="0" applyFill="1" applyBorder="1" applyAlignment="1" applyProtection="1">
      <alignment horizontal="center"/>
      <protection locked="0"/>
    </xf>
    <xf numFmtId="0" fontId="12" fillId="0" borderId="0" xfId="0" applyFont="1" applyFill="1" applyBorder="1" applyAlignment="1" applyProtection="1">
      <alignment horizontal="center" wrapText="1"/>
    </xf>
    <xf numFmtId="0" fontId="12" fillId="0" borderId="0" xfId="0" applyFont="1" applyAlignment="1">
      <alignment horizontal="right"/>
    </xf>
    <xf numFmtId="0" fontId="0" fillId="0" borderId="0" xfId="0" applyAlignment="1">
      <alignment horizontal="left"/>
    </xf>
    <xf numFmtId="0" fontId="10" fillId="0" borderId="0" xfId="0" applyFont="1" applyAlignment="1">
      <alignment horizontal="right"/>
    </xf>
    <xf numFmtId="0" fontId="10" fillId="0" borderId="0" xfId="0" applyFont="1" applyFill="1" applyBorder="1" applyProtection="1"/>
    <xf numFmtId="0" fontId="10" fillId="0" borderId="0" xfId="0" applyFont="1" applyProtection="1"/>
    <xf numFmtId="0" fontId="11" fillId="0" borderId="0" xfId="0" applyFont="1" applyFill="1" applyAlignment="1">
      <alignment horizontal="left"/>
    </xf>
    <xf numFmtId="0" fontId="0" fillId="0" borderId="0" xfId="0" applyFill="1" applyProtection="1"/>
    <xf numFmtId="0" fontId="0" fillId="0" borderId="0" xfId="0" applyFill="1" applyBorder="1" applyProtection="1">
      <protection locked="0"/>
    </xf>
    <xf numFmtId="0" fontId="0" fillId="0" borderId="0" xfId="0" applyFill="1"/>
    <xf numFmtId="0" fontId="11" fillId="0" borderId="0" xfId="0" applyFont="1" applyFill="1" applyBorder="1" applyAlignment="1">
      <alignment horizontal="left"/>
    </xf>
    <xf numFmtId="0" fontId="0" fillId="0" borderId="0" xfId="0" applyFill="1" applyBorder="1"/>
    <xf numFmtId="9" fontId="27" fillId="0" borderId="21" xfId="0" applyNumberFormat="1" applyFont="1" applyBorder="1" applyAlignment="1" applyProtection="1">
      <protection hidden="1"/>
    </xf>
    <xf numFmtId="166" fontId="27" fillId="0" borderId="21" xfId="0" applyNumberFormat="1" applyFont="1" applyBorder="1" applyAlignment="1" applyProtection="1">
      <alignment horizontal="right"/>
      <protection hidden="1"/>
    </xf>
    <xf numFmtId="0" fontId="10" fillId="5" borderId="10" xfId="0" applyFont="1" applyFill="1" applyBorder="1" applyAlignment="1" applyProtection="1">
      <alignment horizontal="center"/>
      <protection locked="0"/>
    </xf>
    <xf numFmtId="0" fontId="8" fillId="0" borderId="0" xfId="3" applyBorder="1" applyAlignment="1">
      <alignment horizontal="left"/>
    </xf>
    <xf numFmtId="166" fontId="0" fillId="0" borderId="0" xfId="4" applyNumberFormat="1" applyFont="1" applyBorder="1" applyProtection="1">
      <protection hidden="1"/>
    </xf>
    <xf numFmtId="166" fontId="16" fillId="0" borderId="37" xfId="4" applyNumberFormat="1" applyFont="1" applyFill="1" applyBorder="1" applyAlignment="1" applyProtection="1">
      <alignment horizontal="right"/>
    </xf>
    <xf numFmtId="166" fontId="16" fillId="0" borderId="9" xfId="4" applyNumberFormat="1" applyFont="1" applyFill="1" applyBorder="1" applyAlignment="1" applyProtection="1">
      <alignment horizontal="right"/>
    </xf>
    <xf numFmtId="0" fontId="16" fillId="0" borderId="55" xfId="3" applyFont="1" applyBorder="1" applyAlignment="1"/>
    <xf numFmtId="164" fontId="12" fillId="3" borderId="4" xfId="12" applyNumberFormat="1" applyFont="1" applyFill="1" applyBorder="1" applyAlignment="1" applyProtection="1">
      <alignment horizontal="center" vertical="center"/>
      <protection locked="0"/>
    </xf>
    <xf numFmtId="164" fontId="0" fillId="5" borderId="10" xfId="0" applyNumberFormat="1" applyFill="1" applyBorder="1" applyAlignment="1" applyProtection="1">
      <alignment horizontal="center"/>
      <protection locked="0"/>
    </xf>
    <xf numFmtId="164" fontId="16" fillId="0" borderId="13" xfId="3" applyNumberFormat="1" applyFont="1" applyBorder="1" applyAlignment="1"/>
    <xf numFmtId="0" fontId="12" fillId="0" borderId="0" xfId="0" applyFont="1" applyFill="1" applyBorder="1" applyAlignment="1" applyProtection="1">
      <alignment horizontal="center"/>
    </xf>
    <xf numFmtId="0" fontId="1" fillId="0" borderId="0" xfId="3" applyFont="1"/>
    <xf numFmtId="14" fontId="8" fillId="0" borderId="0" xfId="3" applyNumberFormat="1" applyBorder="1" applyAlignment="1">
      <alignment horizontal="right"/>
    </xf>
    <xf numFmtId="0" fontId="8" fillId="0" borderId="16" xfId="3" applyBorder="1" applyAlignment="1">
      <alignment horizontal="center" wrapText="1"/>
    </xf>
    <xf numFmtId="166" fontId="16" fillId="0" borderId="55" xfId="4" applyNumberFormat="1" applyFont="1" applyFill="1" applyBorder="1" applyAlignment="1" applyProtection="1">
      <alignment horizontal="right"/>
    </xf>
    <xf numFmtId="0" fontId="13" fillId="0" borderId="0" xfId="0" applyFont="1" applyFill="1" applyBorder="1" applyAlignment="1" applyProtection="1"/>
    <xf numFmtId="0" fontId="13" fillId="0" borderId="0" xfId="0" applyFont="1" applyFill="1" applyBorder="1" applyAlignment="1" applyProtection="1">
      <alignment wrapText="1"/>
    </xf>
    <xf numFmtId="0" fontId="0" fillId="0" borderId="0" xfId="0" applyBorder="1"/>
    <xf numFmtId="0" fontId="12" fillId="0" borderId="0" xfId="0" applyFont="1" applyBorder="1"/>
    <xf numFmtId="0" fontId="12" fillId="0" borderId="0" xfId="0" applyFont="1" applyFill="1" applyBorder="1"/>
    <xf numFmtId="0" fontId="12" fillId="0" borderId="0" xfId="0" applyFont="1" applyBorder="1" applyAlignment="1">
      <alignment horizontal="right"/>
    </xf>
    <xf numFmtId="0" fontId="12" fillId="0" borderId="0" xfId="0" applyFont="1" applyFill="1" applyBorder="1" applyAlignment="1">
      <alignment horizontal="right"/>
    </xf>
    <xf numFmtId="0" fontId="13" fillId="0" borderId="0" xfId="0" applyFont="1" applyFill="1" applyBorder="1" applyAlignment="1"/>
    <xf numFmtId="0" fontId="12" fillId="0" borderId="0" xfId="0" applyFont="1" applyFill="1" applyBorder="1" applyAlignment="1"/>
    <xf numFmtId="0" fontId="16" fillId="0" borderId="0" xfId="3" applyFont="1" applyBorder="1" applyAlignment="1">
      <alignment horizontal="center" wrapText="1"/>
    </xf>
    <xf numFmtId="166" fontId="0" fillId="0" borderId="0" xfId="4" applyNumberFormat="1" applyFont="1" applyBorder="1" applyAlignment="1">
      <alignment horizontal="center"/>
    </xf>
    <xf numFmtId="166" fontId="0" fillId="0" borderId="21" xfId="4" applyNumberFormat="1" applyFont="1" applyBorder="1" applyAlignment="1">
      <alignment horizontal="center"/>
    </xf>
    <xf numFmtId="0" fontId="15" fillId="0" borderId="0" xfId="0" applyFont="1" applyAlignment="1">
      <alignment horizontal="right"/>
    </xf>
    <xf numFmtId="2" fontId="0" fillId="5" borderId="10" xfId="0" applyNumberFormat="1" applyFill="1" applyBorder="1" applyAlignment="1" applyProtection="1">
      <alignment horizontal="center"/>
      <protection locked="0"/>
    </xf>
    <xf numFmtId="166" fontId="20" fillId="0" borderId="10" xfId="3" applyNumberFormat="1" applyFont="1" applyBorder="1" applyAlignment="1">
      <alignment horizontal="right"/>
    </xf>
    <xf numFmtId="0" fontId="10" fillId="0" borderId="0" xfId="0" applyFont="1" applyFill="1"/>
    <xf numFmtId="0" fontId="12" fillId="0" borderId="0" xfId="0" applyFont="1" applyFill="1" applyBorder="1" applyAlignment="1" applyProtection="1">
      <alignment horizontal="center"/>
      <protection locked="0"/>
    </xf>
    <xf numFmtId="2" fontId="12" fillId="0" borderId="0" xfId="0" applyNumberFormat="1" applyFont="1" applyFill="1" applyBorder="1" applyAlignment="1" applyProtection="1">
      <alignment horizontal="center"/>
      <protection locked="0"/>
    </xf>
    <xf numFmtId="9" fontId="12" fillId="3" borderId="4" xfId="12" applyNumberFormat="1" applyFont="1" applyFill="1" applyBorder="1" applyAlignment="1" applyProtection="1">
      <alignment horizontal="center" vertical="center"/>
      <protection locked="0"/>
    </xf>
    <xf numFmtId="166" fontId="10" fillId="0" borderId="9" xfId="4" applyNumberFormat="1" applyFont="1" applyBorder="1" applyAlignment="1">
      <alignment horizontal="center"/>
    </xf>
    <xf numFmtId="0" fontId="29" fillId="0" borderId="25" xfId="3" applyFont="1" applyBorder="1" applyAlignment="1">
      <alignment horizontal="left"/>
    </xf>
    <xf numFmtId="2" fontId="29" fillId="0" borderId="25" xfId="3" applyNumberFormat="1" applyFont="1" applyBorder="1" applyAlignment="1">
      <alignment horizontal="left"/>
    </xf>
    <xf numFmtId="9" fontId="10" fillId="0" borderId="52" xfId="4" applyNumberFormat="1" applyFont="1" applyBorder="1"/>
    <xf numFmtId="9" fontId="10" fillId="0" borderId="51" xfId="4" applyNumberFormat="1" applyFont="1" applyBorder="1"/>
    <xf numFmtId="9" fontId="10" fillId="0" borderId="9" xfId="4" applyNumberFormat="1" applyFont="1" applyBorder="1"/>
    <xf numFmtId="9" fontId="10" fillId="0" borderId="52" xfId="4" applyNumberFormat="1" applyFont="1" applyFill="1" applyBorder="1"/>
    <xf numFmtId="9" fontId="10" fillId="0" borderId="9" xfId="4" applyNumberFormat="1" applyFont="1" applyBorder="1" applyAlignment="1">
      <alignment horizontal="center"/>
    </xf>
    <xf numFmtId="9" fontId="10" fillId="0" borderId="36" xfId="4" applyNumberFormat="1" applyFont="1" applyFill="1" applyBorder="1"/>
    <xf numFmtId="9" fontId="10" fillId="0" borderId="59" xfId="4" applyNumberFormat="1" applyFont="1" applyBorder="1"/>
    <xf numFmtId="166" fontId="10" fillId="0" borderId="9" xfId="4" applyNumberFormat="1" applyFont="1" applyBorder="1"/>
    <xf numFmtId="9" fontId="10" fillId="0" borderId="11" xfId="4" applyNumberFormat="1" applyFont="1" applyBorder="1"/>
    <xf numFmtId="0" fontId="28" fillId="0" borderId="0" xfId="3" applyFont="1" applyFill="1" applyBorder="1"/>
    <xf numFmtId="0" fontId="12" fillId="0" borderId="0" xfId="0" applyFont="1" applyFill="1" applyBorder="1" applyAlignment="1">
      <alignment horizontal="right"/>
    </xf>
    <xf numFmtId="0" fontId="12" fillId="3" borderId="10" xfId="0" applyFont="1" applyFill="1" applyBorder="1" applyAlignment="1" applyProtection="1">
      <alignment horizontal="center"/>
      <protection locked="0"/>
    </xf>
    <xf numFmtId="0" fontId="12" fillId="0" borderId="0" xfId="24" applyFont="1" applyFill="1" applyBorder="1" applyAlignment="1" applyProtection="1">
      <alignment horizontal="center"/>
    </xf>
    <xf numFmtId="0" fontId="12" fillId="3" borderId="13" xfId="0" applyFont="1" applyFill="1" applyBorder="1" applyAlignment="1" applyProtection="1">
      <alignment horizontal="center"/>
      <protection locked="0"/>
    </xf>
    <xf numFmtId="0" fontId="26" fillId="3" borderId="10" xfId="11" applyFill="1" applyBorder="1" applyAlignment="1" applyProtection="1">
      <alignment horizontal="center"/>
      <protection locked="0"/>
    </xf>
    <xf numFmtId="0" fontId="13" fillId="0" borderId="0" xfId="0" applyFont="1" applyFill="1" applyBorder="1" applyAlignment="1">
      <alignment horizontal="right"/>
    </xf>
    <xf numFmtId="0" fontId="14" fillId="0" borderId="0" xfId="0" applyFont="1" applyFill="1" applyBorder="1" applyAlignment="1" applyProtection="1">
      <alignment horizontal="center"/>
    </xf>
    <xf numFmtId="0" fontId="12" fillId="0" borderId="0" xfId="0" applyFont="1" applyFill="1" applyBorder="1" applyAlignment="1" applyProtection="1">
      <alignment horizontal="center"/>
    </xf>
    <xf numFmtId="0" fontId="12" fillId="0" borderId="0" xfId="0" applyFont="1" applyBorder="1" applyAlignment="1">
      <alignment horizontal="right"/>
    </xf>
    <xf numFmtId="14" fontId="12" fillId="3" borderId="10" xfId="0" applyNumberFormat="1" applyFont="1" applyFill="1" applyBorder="1" applyAlignment="1" applyProtection="1">
      <alignment horizontal="center"/>
      <protection locked="0"/>
    </xf>
    <xf numFmtId="49" fontId="12" fillId="3" borderId="13" xfId="0" applyNumberFormat="1" applyFont="1" applyFill="1" applyBorder="1" applyAlignment="1" applyProtection="1">
      <alignment horizontal="center"/>
      <protection locked="0"/>
    </xf>
    <xf numFmtId="0" fontId="11" fillId="0" borderId="0" xfId="0" applyFont="1" applyAlignment="1">
      <alignment horizontal="left"/>
    </xf>
    <xf numFmtId="0" fontId="12" fillId="0" borderId="65" xfId="0" applyFont="1" applyBorder="1" applyAlignment="1">
      <alignment horizontal="center"/>
    </xf>
    <xf numFmtId="0" fontId="12" fillId="3" borderId="66" xfId="0" applyFont="1" applyFill="1" applyBorder="1" applyAlignment="1" applyProtection="1">
      <alignment horizontal="center"/>
      <protection locked="0"/>
    </xf>
    <xf numFmtId="0" fontId="12" fillId="3" borderId="67" xfId="0" applyFont="1" applyFill="1" applyBorder="1" applyAlignment="1" applyProtection="1">
      <alignment horizontal="center"/>
      <protection locked="0"/>
    </xf>
    <xf numFmtId="0" fontId="12" fillId="3" borderId="19" xfId="0" applyFont="1" applyFill="1" applyBorder="1" applyAlignment="1" applyProtection="1">
      <alignment horizontal="center"/>
      <protection locked="0"/>
    </xf>
    <xf numFmtId="0" fontId="12" fillId="3" borderId="6" xfId="0" applyFont="1" applyFill="1" applyBorder="1" applyAlignment="1" applyProtection="1">
      <alignment horizontal="center"/>
      <protection locked="0"/>
    </xf>
    <xf numFmtId="12" fontId="12" fillId="3" borderId="19" xfId="0" applyNumberFormat="1" applyFont="1" applyFill="1" applyBorder="1" applyAlignment="1" applyProtection="1">
      <alignment horizontal="center"/>
      <protection locked="0"/>
    </xf>
    <xf numFmtId="12" fontId="12" fillId="3" borderId="6" xfId="0" applyNumberFormat="1" applyFont="1" applyFill="1" applyBorder="1" applyAlignment="1" applyProtection="1">
      <alignment horizontal="center"/>
      <protection locked="0"/>
    </xf>
    <xf numFmtId="0" fontId="0" fillId="3" borderId="61" xfId="0" applyFill="1" applyBorder="1" applyAlignment="1" applyProtection="1">
      <alignment horizontal="center"/>
      <protection locked="0"/>
    </xf>
    <xf numFmtId="0" fontId="10" fillId="0" borderId="0" xfId="0" applyFont="1" applyAlignment="1">
      <alignment horizontal="left"/>
    </xf>
    <xf numFmtId="0" fontId="15" fillId="0" borderId="0" xfId="0" applyFont="1" applyAlignment="1">
      <alignment horizontal="right"/>
    </xf>
    <xf numFmtId="1" fontId="11" fillId="0" borderId="61" xfId="0" applyNumberFormat="1" applyFont="1" applyBorder="1" applyAlignment="1">
      <alignment horizontal="center"/>
    </xf>
    <xf numFmtId="0" fontId="12" fillId="0" borderId="0" xfId="0" applyFont="1" applyBorder="1" applyAlignment="1">
      <alignment horizontal="left" wrapText="1"/>
    </xf>
    <xf numFmtId="0" fontId="0" fillId="0" borderId="0" xfId="0" applyAlignment="1">
      <alignment horizontal="left"/>
    </xf>
    <xf numFmtId="0" fontId="0" fillId="2" borderId="68" xfId="0" applyFill="1" applyBorder="1" applyAlignment="1" applyProtection="1">
      <alignment horizontal="center"/>
      <protection locked="0"/>
    </xf>
    <xf numFmtId="0" fontId="0" fillId="2" borderId="64" xfId="0" applyFill="1" applyBorder="1" applyAlignment="1" applyProtection="1">
      <alignment horizontal="center"/>
      <protection locked="0"/>
    </xf>
    <xf numFmtId="0" fontId="10" fillId="3" borderId="61" xfId="0" applyFont="1" applyFill="1" applyBorder="1" applyAlignment="1" applyProtection="1">
      <alignment horizontal="center"/>
      <protection locked="0"/>
    </xf>
    <xf numFmtId="0" fontId="12" fillId="0" borderId="0" xfId="0" applyFont="1" applyAlignment="1">
      <alignment horizontal="right"/>
    </xf>
    <xf numFmtId="0" fontId="12" fillId="0" borderId="10" xfId="0" applyNumberFormat="1" applyFont="1" applyFill="1" applyBorder="1" applyAlignment="1" applyProtection="1">
      <alignment horizontal="center"/>
      <protection hidden="1"/>
    </xf>
    <xf numFmtId="0" fontId="12" fillId="3" borderId="8" xfId="0" applyFont="1" applyFill="1" applyBorder="1" applyAlignment="1" applyProtection="1">
      <alignment horizontal="center"/>
      <protection locked="0"/>
    </xf>
    <xf numFmtId="0" fontId="12" fillId="3" borderId="18" xfId="0" applyFont="1" applyFill="1" applyBorder="1" applyAlignment="1" applyProtection="1">
      <alignment horizontal="center"/>
      <protection locked="0"/>
    </xf>
    <xf numFmtId="0" fontId="12" fillId="3" borderId="4" xfId="0" applyFont="1" applyFill="1" applyBorder="1" applyAlignment="1" applyProtection="1">
      <alignment horizontal="center"/>
      <protection locked="0"/>
    </xf>
    <xf numFmtId="0" fontId="12" fillId="3" borderId="5" xfId="0" applyFont="1" applyFill="1" applyBorder="1" applyAlignment="1" applyProtection="1">
      <alignment horizontal="center"/>
      <protection locked="0"/>
    </xf>
    <xf numFmtId="0" fontId="10" fillId="0" borderId="0" xfId="0" applyFont="1" applyAlignment="1">
      <alignment horizontal="center"/>
    </xf>
    <xf numFmtId="0" fontId="14" fillId="0" borderId="0" xfId="0" applyFont="1" applyAlignment="1">
      <alignment horizontal="left"/>
    </xf>
    <xf numFmtId="0" fontId="12" fillId="0" borderId="0" xfId="0" applyFont="1" applyBorder="1" applyAlignment="1">
      <alignment horizontal="center" wrapText="1"/>
    </xf>
    <xf numFmtId="0" fontId="12" fillId="0" borderId="0" xfId="0" applyFont="1" applyAlignment="1">
      <alignment horizontal="center" wrapText="1"/>
    </xf>
    <xf numFmtId="0" fontId="12" fillId="0" borderId="0" xfId="0" applyFont="1" applyAlignment="1">
      <alignment horizontal="center"/>
    </xf>
    <xf numFmtId="0" fontId="12" fillId="3" borderId="14" xfId="0" applyFont="1" applyFill="1" applyBorder="1" applyAlignment="1" applyProtection="1">
      <alignment horizontal="center" wrapText="1"/>
      <protection locked="0"/>
    </xf>
    <xf numFmtId="0" fontId="12" fillId="3" borderId="12" xfId="0" applyFont="1" applyFill="1" applyBorder="1" applyAlignment="1" applyProtection="1">
      <alignment horizontal="center" wrapText="1"/>
      <protection locked="0"/>
    </xf>
    <xf numFmtId="0" fontId="12" fillId="3" borderId="16" xfId="0" applyFont="1" applyFill="1" applyBorder="1" applyAlignment="1" applyProtection="1">
      <alignment horizontal="center" wrapText="1"/>
      <protection locked="0"/>
    </xf>
    <xf numFmtId="0" fontId="12" fillId="3" borderId="10" xfId="0" applyFont="1" applyFill="1" applyBorder="1" applyAlignment="1" applyProtection="1">
      <alignment horizontal="center" wrapText="1"/>
      <protection locked="0"/>
    </xf>
    <xf numFmtId="0" fontId="12" fillId="0" borderId="0" xfId="0" applyFont="1" applyAlignment="1">
      <alignment horizontal="left" wrapText="1"/>
    </xf>
    <xf numFmtId="0" fontId="10" fillId="0" borderId="62" xfId="0" applyFont="1" applyBorder="1" applyAlignment="1">
      <alignment horizontal="center"/>
    </xf>
    <xf numFmtId="0" fontId="10" fillId="0" borderId="63" xfId="0" applyFont="1" applyBorder="1" applyAlignment="1">
      <alignment horizontal="center"/>
    </xf>
    <xf numFmtId="0" fontId="10" fillId="2" borderId="64" xfId="0" applyFont="1" applyFill="1" applyBorder="1" applyAlignment="1">
      <alignment horizontal="center"/>
    </xf>
    <xf numFmtId="0" fontId="10" fillId="2" borderId="0" xfId="0" applyFont="1" applyFill="1" applyBorder="1" applyAlignment="1">
      <alignment horizontal="center"/>
    </xf>
    <xf numFmtId="0" fontId="0" fillId="0" borderId="0" xfId="0" applyAlignment="1">
      <alignment horizontal="center"/>
    </xf>
    <xf numFmtId="1" fontId="11" fillId="2" borderId="68" xfId="0" applyNumberFormat="1" applyFont="1" applyFill="1" applyBorder="1" applyAlignment="1">
      <alignment horizontal="center"/>
    </xf>
    <xf numFmtId="1" fontId="11" fillId="2" borderId="64" xfId="0" applyNumberFormat="1" applyFont="1" applyFill="1" applyBorder="1" applyAlignment="1">
      <alignment horizontal="center"/>
    </xf>
    <xf numFmtId="0" fontId="16" fillId="3" borderId="37" xfId="3" applyFont="1" applyFill="1" applyBorder="1" applyAlignment="1">
      <alignment horizontal="center"/>
    </xf>
    <xf numFmtId="0" fontId="16" fillId="3" borderId="13" xfId="3" applyFont="1" applyFill="1" applyBorder="1" applyAlignment="1">
      <alignment horizontal="center"/>
    </xf>
    <xf numFmtId="0" fontId="16" fillId="3" borderId="55" xfId="3" applyFont="1" applyFill="1" applyBorder="1" applyAlignment="1">
      <alignment horizontal="center"/>
    </xf>
    <xf numFmtId="0" fontId="16" fillId="0" borderId="21" xfId="3" applyFont="1" applyBorder="1" applyAlignment="1">
      <alignment horizontal="center"/>
    </xf>
    <xf numFmtId="0" fontId="16" fillId="0" borderId="20" xfId="3" applyFont="1" applyBorder="1" applyAlignment="1">
      <alignment horizontal="center"/>
    </xf>
    <xf numFmtId="0" fontId="16" fillId="0" borderId="7" xfId="3" applyFont="1" applyBorder="1" applyAlignment="1">
      <alignment horizontal="center" wrapText="1"/>
    </xf>
    <xf numFmtId="0" fontId="16" fillId="0" borderId="54" xfId="3" applyFont="1" applyBorder="1" applyAlignment="1">
      <alignment horizontal="center" wrapText="1"/>
    </xf>
    <xf numFmtId="0" fontId="16" fillId="0" borderId="11" xfId="3" applyFont="1" applyBorder="1" applyAlignment="1">
      <alignment horizontal="center" wrapText="1"/>
    </xf>
    <xf numFmtId="0" fontId="16" fillId="0" borderId="14" xfId="3" applyFont="1" applyBorder="1" applyAlignment="1">
      <alignment horizontal="right"/>
    </xf>
    <xf numFmtId="0" fontId="16" fillId="0" borderId="12" xfId="3" applyFont="1" applyBorder="1" applyAlignment="1">
      <alignment horizontal="right"/>
    </xf>
    <xf numFmtId="0" fontId="16" fillId="0" borderId="21" xfId="3" applyFont="1" applyBorder="1" applyAlignment="1">
      <alignment horizontal="right"/>
    </xf>
    <xf numFmtId="0" fontId="16" fillId="0" borderId="0" xfId="3" applyFont="1" applyBorder="1" applyAlignment="1">
      <alignment horizontal="right"/>
    </xf>
    <xf numFmtId="0" fontId="16" fillId="0" borderId="16" xfId="3" applyFont="1" applyBorder="1" applyAlignment="1">
      <alignment horizontal="right"/>
    </xf>
    <xf numFmtId="0" fontId="16" fillId="0" borderId="10" xfId="3" applyFont="1" applyBorder="1" applyAlignment="1">
      <alignment horizontal="right"/>
    </xf>
    <xf numFmtId="0" fontId="16" fillId="0" borderId="58" xfId="3" applyFont="1" applyBorder="1" applyAlignment="1">
      <alignment horizontal="center"/>
    </xf>
    <xf numFmtId="0" fontId="16" fillId="0" borderId="57" xfId="3" applyFont="1" applyBorder="1" applyAlignment="1">
      <alignment horizontal="center"/>
    </xf>
    <xf numFmtId="0" fontId="16" fillId="0" borderId="56" xfId="3" applyFont="1" applyBorder="1" applyAlignment="1">
      <alignment horizontal="center"/>
    </xf>
    <xf numFmtId="0" fontId="16" fillId="0" borderId="50" xfId="3" applyFont="1" applyBorder="1" applyAlignment="1">
      <alignment horizontal="center"/>
    </xf>
    <xf numFmtId="0" fontId="16" fillId="0" borderId="37" xfId="3" applyFont="1" applyBorder="1" applyAlignment="1">
      <alignment horizontal="center"/>
    </xf>
    <xf numFmtId="0" fontId="16" fillId="0" borderId="13" xfId="3" applyFont="1" applyBorder="1" applyAlignment="1">
      <alignment horizontal="center"/>
    </xf>
    <xf numFmtId="14" fontId="16" fillId="0" borderId="10" xfId="3" applyNumberFormat="1" applyFont="1" applyBorder="1" applyAlignment="1">
      <alignment horizontal="center"/>
    </xf>
    <xf numFmtId="14" fontId="16" fillId="0" borderId="17" xfId="3" applyNumberFormat="1" applyFont="1" applyBorder="1" applyAlignment="1">
      <alignment horizontal="center"/>
    </xf>
    <xf numFmtId="0" fontId="2" fillId="0" borderId="21" xfId="3" applyFont="1" applyBorder="1" applyAlignment="1">
      <alignment horizontal="center" wrapText="1"/>
    </xf>
    <xf numFmtId="0" fontId="8" fillId="0" borderId="21" xfId="3" applyBorder="1" applyAlignment="1">
      <alignment horizontal="center" wrapText="1"/>
    </xf>
    <xf numFmtId="0" fontId="2" fillId="0" borderId="0" xfId="3" applyFont="1" applyBorder="1" applyAlignment="1">
      <alignment horizontal="center" vertical="center" wrapText="1"/>
    </xf>
    <xf numFmtId="0" fontId="5" fillId="0" borderId="35" xfId="9" applyFont="1" applyBorder="1" applyAlignment="1">
      <alignment horizontal="center" textRotation="90"/>
    </xf>
    <xf numFmtId="0" fontId="5" fillId="0" borderId="48" xfId="9" applyFont="1" applyBorder="1" applyAlignment="1">
      <alignment horizontal="center" textRotation="90"/>
    </xf>
    <xf numFmtId="14" fontId="5" fillId="0" borderId="33" xfId="9" applyNumberFormat="1" applyFont="1" applyBorder="1" applyAlignment="1">
      <alignment horizontal="center" textRotation="90"/>
    </xf>
    <xf numFmtId="14" fontId="5" fillId="0" borderId="47" xfId="9" applyNumberFormat="1" applyFont="1" applyBorder="1" applyAlignment="1">
      <alignment horizontal="center" textRotation="90"/>
    </xf>
    <xf numFmtId="0" fontId="22" fillId="0" borderId="49" xfId="9" applyFont="1" applyBorder="1" applyAlignment="1">
      <alignment horizontal="center" vertical="top" textRotation="90"/>
    </xf>
    <xf numFmtId="0" fontId="22" fillId="0" borderId="46" xfId="9" applyFont="1" applyBorder="1" applyAlignment="1">
      <alignment horizontal="center" vertical="top" textRotation="90"/>
    </xf>
    <xf numFmtId="0" fontId="22" fillId="0" borderId="48" xfId="9" applyFont="1" applyBorder="1" applyAlignment="1">
      <alignment horizontal="center" vertical="top" textRotation="90"/>
    </xf>
    <xf numFmtId="0" fontId="22" fillId="0" borderId="45" xfId="9" applyFont="1" applyBorder="1" applyAlignment="1">
      <alignment horizontal="center" vertical="top" textRotation="90"/>
    </xf>
    <xf numFmtId="0" fontId="22" fillId="0" borderId="47" xfId="9" applyFont="1" applyBorder="1" applyAlignment="1">
      <alignment horizontal="center" vertical="top" textRotation="90"/>
    </xf>
    <xf numFmtId="0" fontId="22" fillId="0" borderId="44" xfId="9" applyFont="1" applyBorder="1" applyAlignment="1">
      <alignment horizontal="center" vertical="top" textRotation="90"/>
    </xf>
    <xf numFmtId="0" fontId="5" fillId="4" borderId="58" xfId="9" applyFill="1" applyBorder="1" applyAlignment="1">
      <alignment horizontal="left"/>
    </xf>
    <xf numFmtId="0" fontId="5" fillId="4" borderId="57" xfId="9" applyFill="1" applyBorder="1" applyAlignment="1">
      <alignment horizontal="left"/>
    </xf>
    <xf numFmtId="0" fontId="5" fillId="4" borderId="56" xfId="9" applyFill="1" applyBorder="1" applyAlignment="1">
      <alignment horizontal="left"/>
    </xf>
    <xf numFmtId="0" fontId="5" fillId="4" borderId="50" xfId="9" applyFill="1" applyBorder="1" applyAlignment="1">
      <alignment horizontal="left"/>
    </xf>
    <xf numFmtId="14" fontId="5" fillId="4" borderId="29" xfId="9" applyNumberFormat="1" applyFill="1" applyBorder="1" applyAlignment="1">
      <alignment horizontal="left"/>
    </xf>
    <xf numFmtId="14" fontId="5" fillId="4" borderId="28" xfId="9" applyNumberFormat="1" applyFill="1" applyBorder="1" applyAlignment="1">
      <alignment horizontal="left"/>
    </xf>
    <xf numFmtId="0" fontId="5" fillId="0" borderId="34" xfId="9" applyFont="1" applyBorder="1" applyAlignment="1">
      <alignment horizontal="center" textRotation="90"/>
    </xf>
    <xf numFmtId="0" fontId="5" fillId="0" borderId="49" xfId="9" applyFont="1" applyBorder="1" applyAlignment="1">
      <alignment horizontal="center" textRotation="90"/>
    </xf>
    <xf numFmtId="0" fontId="6" fillId="4" borderId="58" xfId="7" applyFill="1" applyBorder="1" applyAlignment="1">
      <alignment horizontal="left"/>
    </xf>
    <xf numFmtId="0" fontId="6" fillId="4" borderId="57" xfId="7" applyFill="1" applyBorder="1" applyAlignment="1">
      <alignment horizontal="left"/>
    </xf>
    <xf numFmtId="0" fontId="6" fillId="4" borderId="56" xfId="7" applyFill="1" applyBorder="1" applyAlignment="1">
      <alignment horizontal="left"/>
    </xf>
    <xf numFmtId="0" fontId="6" fillId="4" borderId="50" xfId="7" applyFill="1" applyBorder="1" applyAlignment="1">
      <alignment horizontal="left"/>
    </xf>
    <xf numFmtId="14" fontId="6" fillId="4" borderId="29" xfId="7" applyNumberFormat="1" applyFill="1" applyBorder="1" applyAlignment="1">
      <alignment horizontal="left"/>
    </xf>
    <xf numFmtId="14" fontId="6" fillId="4" borderId="28" xfId="7" applyNumberFormat="1" applyFill="1" applyBorder="1" applyAlignment="1">
      <alignment horizontal="left"/>
    </xf>
    <xf numFmtId="0" fontId="6" fillId="0" borderId="34" xfId="7" applyFont="1" applyBorder="1" applyAlignment="1">
      <alignment horizontal="center" textRotation="90"/>
    </xf>
    <xf numFmtId="0" fontId="6" fillId="0" borderId="49" xfId="7" applyFont="1" applyBorder="1" applyAlignment="1">
      <alignment horizontal="center" textRotation="90"/>
    </xf>
    <xf numFmtId="0" fontId="6" fillId="0" borderId="35" xfId="7" applyFont="1" applyBorder="1" applyAlignment="1">
      <alignment horizontal="center" textRotation="90"/>
    </xf>
    <xf numFmtId="0" fontId="6" fillId="0" borderId="48" xfId="7" applyFont="1" applyBorder="1" applyAlignment="1">
      <alignment horizontal="center" textRotation="90"/>
    </xf>
    <xf numFmtId="14" fontId="6" fillId="0" borderId="33" xfId="7" applyNumberFormat="1" applyFont="1" applyBorder="1" applyAlignment="1">
      <alignment horizontal="center" textRotation="90"/>
    </xf>
    <xf numFmtId="14" fontId="6" fillId="0" borderId="47" xfId="7" applyNumberFormat="1" applyFont="1" applyBorder="1" applyAlignment="1">
      <alignment horizontal="center" textRotation="90"/>
    </xf>
    <xf numFmtId="0" fontId="22" fillId="0" borderId="49" xfId="7" applyFont="1" applyBorder="1" applyAlignment="1">
      <alignment horizontal="center" vertical="top" textRotation="90"/>
    </xf>
    <xf numFmtId="0" fontId="22" fillId="0" borderId="46" xfId="7" applyFont="1" applyBorder="1" applyAlignment="1">
      <alignment horizontal="center" vertical="top" textRotation="90"/>
    </xf>
    <xf numFmtId="0" fontId="22" fillId="0" borderId="48" xfId="7" applyFont="1" applyBorder="1" applyAlignment="1">
      <alignment horizontal="center" vertical="top" textRotation="90"/>
    </xf>
    <xf numFmtId="0" fontId="22" fillId="0" borderId="45" xfId="7" applyFont="1" applyBorder="1" applyAlignment="1">
      <alignment horizontal="center" vertical="top" textRotation="90"/>
    </xf>
    <xf numFmtId="0" fontId="22" fillId="0" borderId="47" xfId="7" applyFont="1" applyBorder="1" applyAlignment="1">
      <alignment horizontal="center" vertical="top" textRotation="90"/>
    </xf>
    <xf numFmtId="0" fontId="22" fillId="0" borderId="44" xfId="7" applyFont="1" applyBorder="1" applyAlignment="1">
      <alignment horizontal="center" vertical="top" textRotation="90"/>
    </xf>
    <xf numFmtId="0" fontId="7" fillId="0" borderId="35" xfId="5" applyFont="1" applyBorder="1" applyAlignment="1">
      <alignment horizontal="center" textRotation="90"/>
    </xf>
    <xf numFmtId="0" fontId="7" fillId="0" borderId="48" xfId="5" applyFont="1" applyBorder="1" applyAlignment="1">
      <alignment horizontal="center" textRotation="90"/>
    </xf>
    <xf numFmtId="14" fontId="7" fillId="0" borderId="33" xfId="5" applyNumberFormat="1" applyFont="1" applyBorder="1" applyAlignment="1">
      <alignment horizontal="center" textRotation="90"/>
    </xf>
    <xf numFmtId="14" fontId="7" fillId="0" borderId="47" xfId="5" applyNumberFormat="1" applyFont="1" applyBorder="1" applyAlignment="1">
      <alignment horizontal="center" textRotation="90"/>
    </xf>
    <xf numFmtId="0" fontId="22" fillId="0" borderId="49" xfId="5" applyFont="1" applyBorder="1" applyAlignment="1">
      <alignment horizontal="center" vertical="top" textRotation="90"/>
    </xf>
    <xf numFmtId="0" fontId="22" fillId="0" borderId="46" xfId="5" applyFont="1" applyBorder="1" applyAlignment="1">
      <alignment horizontal="center" vertical="top" textRotation="90"/>
    </xf>
    <xf numFmtId="0" fontId="22" fillId="0" borderId="48" xfId="5" applyFont="1" applyBorder="1" applyAlignment="1">
      <alignment horizontal="center" vertical="top" textRotation="90"/>
    </xf>
    <xf numFmtId="0" fontId="22" fillId="0" borderId="45" xfId="5" applyFont="1" applyBorder="1" applyAlignment="1">
      <alignment horizontal="center" vertical="top" textRotation="90"/>
    </xf>
    <xf numFmtId="0" fontId="22" fillId="0" borderId="47" xfId="5" applyFont="1" applyBorder="1" applyAlignment="1">
      <alignment horizontal="center" vertical="top" textRotation="90"/>
    </xf>
    <xf numFmtId="0" fontId="22" fillId="0" borderId="44" xfId="5" applyFont="1" applyBorder="1" applyAlignment="1">
      <alignment horizontal="center" vertical="top" textRotation="90"/>
    </xf>
    <xf numFmtId="0" fontId="7" fillId="4" borderId="58" xfId="5" applyFill="1" applyBorder="1" applyAlignment="1">
      <alignment horizontal="left"/>
    </xf>
    <xf numFmtId="0" fontId="7" fillId="4" borderId="57" xfId="5" applyFill="1" applyBorder="1" applyAlignment="1">
      <alignment horizontal="left"/>
    </xf>
    <xf numFmtId="0" fontId="7" fillId="4" borderId="56" xfId="5" applyFill="1" applyBorder="1" applyAlignment="1">
      <alignment horizontal="left"/>
    </xf>
    <xf numFmtId="0" fontId="7" fillId="4" borderId="50" xfId="5" applyFill="1" applyBorder="1" applyAlignment="1">
      <alignment horizontal="left"/>
    </xf>
    <xf numFmtId="14" fontId="7" fillId="4" borderId="29" xfId="5" applyNumberFormat="1" applyFill="1" applyBorder="1" applyAlignment="1">
      <alignment horizontal="left"/>
    </xf>
    <xf numFmtId="14" fontId="7" fillId="4" borderId="28" xfId="5" applyNumberFormat="1" applyFill="1" applyBorder="1" applyAlignment="1">
      <alignment horizontal="left"/>
    </xf>
    <xf numFmtId="0" fontId="7" fillId="0" borderId="34" xfId="5" applyFont="1" applyBorder="1" applyAlignment="1">
      <alignment horizontal="center" textRotation="90"/>
    </xf>
    <xf numFmtId="0" fontId="7" fillId="0" borderId="49" xfId="5" applyFont="1" applyBorder="1" applyAlignment="1">
      <alignment horizontal="center" textRotation="90"/>
    </xf>
    <xf numFmtId="0" fontId="8" fillId="0" borderId="35" xfId="3" applyFont="1" applyBorder="1" applyAlignment="1">
      <alignment horizontal="center" textRotation="90"/>
    </xf>
    <xf numFmtId="0" fontId="8" fillId="0" borderId="48" xfId="3" applyFont="1" applyBorder="1" applyAlignment="1">
      <alignment horizontal="center" textRotation="90"/>
    </xf>
    <xf numFmtId="14" fontId="8" fillId="0" borderId="33" xfId="3" applyNumberFormat="1" applyFont="1" applyBorder="1" applyAlignment="1">
      <alignment horizontal="center" textRotation="90"/>
    </xf>
    <xf numFmtId="14" fontId="8" fillId="0" borderId="47" xfId="3" applyNumberFormat="1" applyFont="1" applyBorder="1" applyAlignment="1">
      <alignment horizontal="center" textRotation="90"/>
    </xf>
    <xf numFmtId="0" fontId="22" fillId="0" borderId="49" xfId="3" applyFont="1" applyBorder="1" applyAlignment="1">
      <alignment horizontal="center" vertical="top" textRotation="90"/>
    </xf>
    <xf numFmtId="0" fontId="22" fillId="0" borderId="46" xfId="3" applyFont="1" applyBorder="1" applyAlignment="1">
      <alignment horizontal="center" vertical="top" textRotation="90"/>
    </xf>
    <xf numFmtId="0" fontId="22" fillId="0" borderId="48" xfId="3" applyFont="1" applyBorder="1" applyAlignment="1">
      <alignment horizontal="center" vertical="top" textRotation="90"/>
    </xf>
    <xf numFmtId="0" fontId="22" fillId="0" borderId="45" xfId="3" applyFont="1" applyBorder="1" applyAlignment="1">
      <alignment horizontal="center" vertical="top" textRotation="90"/>
    </xf>
    <xf numFmtId="0" fontId="22" fillId="0" borderId="47" xfId="3" applyFont="1" applyBorder="1" applyAlignment="1">
      <alignment horizontal="center" vertical="top" textRotation="90"/>
    </xf>
    <xf numFmtId="0" fontId="22" fillId="0" borderId="44" xfId="3" applyFont="1" applyBorder="1" applyAlignment="1">
      <alignment horizontal="center" vertical="top" textRotation="90"/>
    </xf>
    <xf numFmtId="0" fontId="8" fillId="4" borderId="58" xfId="3" applyFill="1" applyBorder="1" applyAlignment="1">
      <alignment horizontal="left"/>
    </xf>
    <xf numFmtId="0" fontId="8" fillId="4" borderId="57" xfId="3" applyFill="1" applyBorder="1" applyAlignment="1">
      <alignment horizontal="left"/>
    </xf>
    <xf numFmtId="0" fontId="8" fillId="4" borderId="56" xfId="3" applyFill="1" applyBorder="1" applyAlignment="1">
      <alignment horizontal="left"/>
    </xf>
    <xf numFmtId="0" fontId="8" fillId="4" borderId="50" xfId="3" applyFill="1" applyBorder="1" applyAlignment="1">
      <alignment horizontal="left"/>
    </xf>
    <xf numFmtId="14" fontId="8" fillId="4" borderId="29" xfId="3" applyNumberFormat="1" applyFill="1" applyBorder="1" applyAlignment="1">
      <alignment horizontal="left"/>
    </xf>
    <xf numFmtId="14" fontId="8" fillId="4" borderId="28" xfId="3" applyNumberFormat="1" applyFill="1" applyBorder="1" applyAlignment="1">
      <alignment horizontal="left"/>
    </xf>
    <xf numFmtId="0" fontId="8" fillId="0" borderId="34" xfId="3" applyFont="1" applyBorder="1" applyAlignment="1">
      <alignment horizontal="center" textRotation="90"/>
    </xf>
    <xf numFmtId="0" fontId="8" fillId="0" borderId="49" xfId="3" applyFont="1" applyBorder="1" applyAlignment="1">
      <alignment horizontal="center" textRotation="90"/>
    </xf>
    <xf numFmtId="0" fontId="10" fillId="0" borderId="0" xfId="0" applyFont="1" applyFill="1" applyBorder="1" applyAlignment="1" applyProtection="1">
      <alignment horizontal="center" vertical="top" wrapText="1"/>
    </xf>
  </cellXfs>
  <cellStyles count="45">
    <cellStyle name="Hyperlink" xfId="11" builtinId="8"/>
    <cellStyle name="Normal" xfId="0" builtinId="0"/>
    <cellStyle name="Normal 2" xfId="1" xr:uid="{00000000-0005-0000-0000-000002000000}"/>
    <cellStyle name="Normal 2 2" xfId="13" xr:uid="{00000000-0005-0000-0000-000003000000}"/>
    <cellStyle name="Normal 2 2 2" xfId="35" xr:uid="{00000000-0005-0000-0000-000004000000}"/>
    <cellStyle name="Normal 2 3" xfId="25" xr:uid="{00000000-0005-0000-0000-000005000000}"/>
    <cellStyle name="Normal 3" xfId="3" xr:uid="{00000000-0005-0000-0000-000006000000}"/>
    <cellStyle name="Normal 3 2" xfId="15" xr:uid="{00000000-0005-0000-0000-000007000000}"/>
    <cellStyle name="Normal 3 2 2" xfId="37" xr:uid="{00000000-0005-0000-0000-000008000000}"/>
    <cellStyle name="Normal 3 3" xfId="27" xr:uid="{00000000-0005-0000-0000-000009000000}"/>
    <cellStyle name="Normal 4" xfId="5" xr:uid="{00000000-0005-0000-0000-00000A000000}"/>
    <cellStyle name="Normal 4 2" xfId="17" xr:uid="{00000000-0005-0000-0000-00000B000000}"/>
    <cellStyle name="Normal 4 2 2" xfId="39" xr:uid="{00000000-0005-0000-0000-00000C000000}"/>
    <cellStyle name="Normal 4 3" xfId="29" xr:uid="{00000000-0005-0000-0000-00000D000000}"/>
    <cellStyle name="Normal 5" xfId="7" xr:uid="{00000000-0005-0000-0000-00000E000000}"/>
    <cellStyle name="Normal 5 2" xfId="19" xr:uid="{00000000-0005-0000-0000-00000F000000}"/>
    <cellStyle name="Normal 5 2 2" xfId="41" xr:uid="{00000000-0005-0000-0000-000010000000}"/>
    <cellStyle name="Normal 5 3" xfId="31" xr:uid="{00000000-0005-0000-0000-000011000000}"/>
    <cellStyle name="Normal 6" xfId="9" xr:uid="{00000000-0005-0000-0000-000012000000}"/>
    <cellStyle name="Normal 6 2" xfId="21" xr:uid="{00000000-0005-0000-0000-000013000000}"/>
    <cellStyle name="Normal 6 2 2" xfId="43" xr:uid="{00000000-0005-0000-0000-000014000000}"/>
    <cellStyle name="Normal 6 3" xfId="33" xr:uid="{00000000-0005-0000-0000-000015000000}"/>
    <cellStyle name="Normal 7" xfId="12" xr:uid="{00000000-0005-0000-0000-000016000000}"/>
    <cellStyle name="Normal 8" xfId="24" xr:uid="{00000000-0005-0000-0000-000017000000}"/>
    <cellStyle name="Normal 9" xfId="23" xr:uid="{00000000-0005-0000-0000-000018000000}"/>
    <cellStyle name="Percent 2" xfId="2" xr:uid="{00000000-0005-0000-0000-000019000000}"/>
    <cellStyle name="Percent 2 2" xfId="14" xr:uid="{00000000-0005-0000-0000-00001A000000}"/>
    <cellStyle name="Percent 2 2 2" xfId="36" xr:uid="{00000000-0005-0000-0000-00001B000000}"/>
    <cellStyle name="Percent 2 3" xfId="26" xr:uid="{00000000-0005-0000-0000-00001C000000}"/>
    <cellStyle name="Percent 3" xfId="4" xr:uid="{00000000-0005-0000-0000-00001D000000}"/>
    <cellStyle name="Percent 3 2" xfId="16" xr:uid="{00000000-0005-0000-0000-00001E000000}"/>
    <cellStyle name="Percent 3 2 2" xfId="38" xr:uid="{00000000-0005-0000-0000-00001F000000}"/>
    <cellStyle name="Percent 3 3" xfId="28" xr:uid="{00000000-0005-0000-0000-000020000000}"/>
    <cellStyle name="Percent 4" xfId="6" xr:uid="{00000000-0005-0000-0000-000021000000}"/>
    <cellStyle name="Percent 4 2" xfId="18" xr:uid="{00000000-0005-0000-0000-000022000000}"/>
    <cellStyle name="Percent 4 2 2" xfId="40" xr:uid="{00000000-0005-0000-0000-000023000000}"/>
    <cellStyle name="Percent 4 3" xfId="30" xr:uid="{00000000-0005-0000-0000-000024000000}"/>
    <cellStyle name="Percent 5" xfId="8" xr:uid="{00000000-0005-0000-0000-000025000000}"/>
    <cellStyle name="Percent 5 2" xfId="20" xr:uid="{00000000-0005-0000-0000-000026000000}"/>
    <cellStyle name="Percent 5 2 2" xfId="42" xr:uid="{00000000-0005-0000-0000-000027000000}"/>
    <cellStyle name="Percent 5 3" xfId="32" xr:uid="{00000000-0005-0000-0000-000028000000}"/>
    <cellStyle name="Percent 6" xfId="10" xr:uid="{00000000-0005-0000-0000-000029000000}"/>
    <cellStyle name="Percent 6 2" xfId="22" xr:uid="{00000000-0005-0000-0000-00002A000000}"/>
    <cellStyle name="Percent 6 2 2" xfId="44" xr:uid="{00000000-0005-0000-0000-00002B000000}"/>
    <cellStyle name="Percent 6 3" xfId="34" xr:uid="{00000000-0005-0000-0000-00002C000000}"/>
  </cellStyles>
  <dxfs count="18">
    <dxf>
      <font>
        <b val="0"/>
        <i val="0"/>
        <color theme="1"/>
      </font>
    </dxf>
    <dxf>
      <font>
        <b val="0"/>
        <i val="0"/>
        <color theme="1"/>
      </font>
    </dxf>
    <dxf>
      <font>
        <b val="0"/>
        <i val="0"/>
        <color theme="1"/>
      </font>
    </dxf>
    <dxf>
      <font>
        <b val="0"/>
        <i val="0"/>
        <color theme="1"/>
      </font>
    </dxf>
    <dxf>
      <fill>
        <patternFill>
          <bgColor rgb="FF92D050"/>
        </patternFill>
      </fill>
    </dxf>
    <dxf>
      <font>
        <color rgb="FFFF0000"/>
      </font>
      <fill>
        <patternFill>
          <bgColor theme="5" tint="0.59996337778862885"/>
        </patternFill>
      </fill>
    </dxf>
    <dxf>
      <fill>
        <patternFill>
          <bgColor rgb="FF92D050"/>
        </patternFill>
      </fill>
    </dxf>
    <dxf>
      <font>
        <color rgb="FFFF0000"/>
      </font>
      <fill>
        <patternFill>
          <bgColor theme="5" tint="0.59996337778862885"/>
        </patternFill>
      </fill>
    </dxf>
    <dxf>
      <fill>
        <patternFill>
          <bgColor rgb="FF92D050"/>
        </patternFill>
      </fill>
    </dxf>
    <dxf>
      <font>
        <color rgb="FFFF0000"/>
      </font>
      <fill>
        <patternFill>
          <bgColor theme="5" tint="0.59996337778862885"/>
        </patternFill>
      </fill>
    </dxf>
    <dxf>
      <fill>
        <patternFill>
          <bgColor rgb="FF92D050"/>
        </patternFill>
      </fill>
    </dxf>
    <dxf>
      <font>
        <color rgb="FFFF0000"/>
      </font>
      <fill>
        <patternFill>
          <bgColor theme="5" tint="0.59996337778862885"/>
        </patternFill>
      </fill>
    </dxf>
    <dxf>
      <font>
        <b/>
        <i val="0"/>
        <color auto="1"/>
      </font>
      <numFmt numFmtId="167" formatCode="0.0%&quot;**&quot;"/>
      <fill>
        <patternFill patternType="none">
          <bgColor auto="1"/>
        </patternFill>
      </fill>
    </dxf>
    <dxf>
      <font>
        <b/>
        <i val="0"/>
        <color auto="1"/>
      </font>
      <numFmt numFmtId="168" formatCode="0.0%&quot;*&quot;"/>
      <fill>
        <patternFill patternType="none">
          <bgColor auto="1"/>
        </patternFill>
      </fill>
    </dxf>
    <dxf>
      <font>
        <b/>
        <i val="0"/>
        <color auto="1"/>
      </font>
      <numFmt numFmtId="168" formatCode="0.0%&quot;*&quot;"/>
      <fill>
        <patternFill patternType="none">
          <bgColor auto="1"/>
        </patternFill>
      </fill>
    </dxf>
    <dxf>
      <font>
        <b val="0"/>
        <i val="0"/>
        <color theme="1"/>
      </font>
    </dxf>
    <dxf>
      <font>
        <b val="0"/>
        <i val="0"/>
        <color theme="1"/>
      </font>
    </dxf>
    <dxf>
      <font>
        <b/>
        <i val="0"/>
        <color theme="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0.45 Power Chart (Best Fit Example)</a:t>
            </a:r>
          </a:p>
        </c:rich>
      </c:tx>
      <c:layout>
        <c:manualLayout>
          <c:xMode val="edge"/>
          <c:yMode val="edge"/>
          <c:x val="0.18088299488879694"/>
          <c:y val="2.6229508196721311E-2"/>
        </c:manualLayout>
      </c:layout>
      <c:overlay val="0"/>
    </c:title>
    <c:autoTitleDeleted val="0"/>
    <c:plotArea>
      <c:layout>
        <c:manualLayout>
          <c:layoutTarget val="inner"/>
          <c:xMode val="edge"/>
          <c:yMode val="edge"/>
          <c:x val="0.11843285214348206"/>
          <c:y val="0.13585818166171851"/>
          <c:w val="0.80095603674540683"/>
          <c:h val="0.62833475323781263"/>
        </c:manualLayout>
      </c:layout>
      <c:lineChart>
        <c:grouping val="standard"/>
        <c:varyColors val="0"/>
        <c:ser>
          <c:idx val="3"/>
          <c:order val="0"/>
          <c:tx>
            <c:strRef>
              <c:f>'Calculation (4)'!$AW$42</c:f>
              <c:strCache>
                <c:ptCount val="1"/>
                <c:pt idx="0">
                  <c:v>High</c:v>
                </c:pt>
              </c:strCache>
            </c:strRef>
          </c:tx>
          <c:spPr>
            <a:ln w="15875">
              <a:prstDash val="dash"/>
            </a:ln>
          </c:spPr>
          <c:marker>
            <c:symbol val="none"/>
          </c:marker>
          <c:cat>
            <c:strRef>
              <c:f>'Calculation (4)'!$AL$60:$AL$198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 (4)'!$AW$60:$AW$198</c:f>
              <c:numCache>
                <c:formatCode>0%</c:formatCode>
                <c:ptCount val="139"/>
                <c:pt idx="0">
                  <c:v>0</c:v>
                </c:pt>
                <c:pt idx="1">
                  <c:v>#N/A</c:v>
                </c:pt>
                <c:pt idx="2">
                  <c:v>#N/A</c:v>
                </c:pt>
                <c:pt idx="3">
                  <c:v>#N/A</c:v>
                </c:pt>
                <c:pt idx="4">
                  <c:v>#N/A</c:v>
                </c:pt>
                <c:pt idx="5">
                  <c:v>#N/A</c:v>
                </c:pt>
                <c:pt idx="6">
                  <c:v>#N/A</c:v>
                </c:pt>
                <c:pt idx="7">
                  <c:v>0</c:v>
                </c:pt>
                <c:pt idx="8">
                  <c:v>#N/A</c:v>
                </c:pt>
                <c:pt idx="9">
                  <c:v>#N/A</c:v>
                </c:pt>
                <c:pt idx="10">
                  <c:v>0</c:v>
                </c:pt>
                <c:pt idx="11">
                  <c:v>#N/A</c:v>
                </c:pt>
                <c:pt idx="12">
                  <c:v>#N/A</c:v>
                </c:pt>
                <c:pt idx="13">
                  <c:v>0</c:v>
                </c:pt>
                <c:pt idx="14">
                  <c:v>#N/A</c:v>
                </c:pt>
                <c:pt idx="15">
                  <c:v>#N/A</c:v>
                </c:pt>
                <c:pt idx="16">
                  <c:v>#N/A</c:v>
                </c:pt>
                <c:pt idx="17">
                  <c:v>#N/A</c:v>
                </c:pt>
                <c:pt idx="18">
                  <c:v>0</c:v>
                </c:pt>
                <c:pt idx="19">
                  <c:v>#N/A</c:v>
                </c:pt>
                <c:pt idx="20">
                  <c:v>#N/A</c:v>
                </c:pt>
                <c:pt idx="21">
                  <c:v>#N/A</c:v>
                </c:pt>
                <c:pt idx="22">
                  <c:v>#N/A</c:v>
                </c:pt>
                <c:pt idx="23">
                  <c:v>#N/A</c:v>
                </c:pt>
                <c:pt idx="24">
                  <c:v>0</c:v>
                </c:pt>
                <c:pt idx="25">
                  <c:v>#N/A</c:v>
                </c:pt>
                <c:pt idx="26">
                  <c:v>#N/A</c:v>
                </c:pt>
                <c:pt idx="27">
                  <c:v>#N/A</c:v>
                </c:pt>
                <c:pt idx="28">
                  <c:v>#N/A</c:v>
                </c:pt>
                <c:pt idx="29">
                  <c:v>#N/A</c:v>
                </c:pt>
                <c:pt idx="30">
                  <c:v>#N/A</c:v>
                </c:pt>
                <c:pt idx="31">
                  <c:v>#N/A</c:v>
                </c:pt>
                <c:pt idx="32">
                  <c:v>#N/A</c:v>
                </c:pt>
                <c:pt idx="33">
                  <c:v>0</c:v>
                </c:pt>
                <c:pt idx="34">
                  <c:v>#N/A</c:v>
                </c:pt>
                <c:pt idx="35">
                  <c:v>#N/A</c:v>
                </c:pt>
                <c:pt idx="36">
                  <c:v>#N/A</c:v>
                </c:pt>
                <c:pt idx="37">
                  <c:v>#N/A</c:v>
                </c:pt>
                <c:pt idx="38">
                  <c:v>#N/A</c:v>
                </c:pt>
                <c:pt idx="39">
                  <c:v>#N/A</c:v>
                </c:pt>
                <c:pt idx="40">
                  <c:v>#N/A</c:v>
                </c:pt>
                <c:pt idx="41">
                  <c:v>#N/A</c:v>
                </c:pt>
                <c:pt idx="42">
                  <c:v>#N/A</c:v>
                </c:pt>
                <c:pt idx="43">
                  <c:v>#N/A</c:v>
                </c:pt>
                <c:pt idx="44">
                  <c:v>#N/A</c:v>
                </c:pt>
                <c:pt idx="45">
                  <c:v>0</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0</c:v>
                </c:pt>
                <c:pt idx="63">
                  <c:v>#N/A</c:v>
                </c:pt>
                <c:pt idx="64">
                  <c:v>#N/A</c:v>
                </c:pt>
                <c:pt idx="65">
                  <c:v>#N/A</c:v>
                </c:pt>
                <c:pt idx="66">
                  <c:v>#N/A</c:v>
                </c:pt>
                <c:pt idx="67">
                  <c:v>#N/A</c:v>
                </c:pt>
                <c:pt idx="68">
                  <c:v>#N/A</c:v>
                </c:pt>
                <c:pt idx="69">
                  <c:v>#N/A</c:v>
                </c:pt>
                <c:pt idx="70">
                  <c:v>0</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0</c:v>
                </c:pt>
                <c:pt idx="85">
                  <c:v>#N/A</c:v>
                </c:pt>
                <c:pt idx="86">
                  <c:v>#N/A</c:v>
                </c:pt>
                <c:pt idx="87">
                  <c:v>#N/A</c:v>
                </c:pt>
                <c:pt idx="88">
                  <c:v>#N/A</c:v>
                </c:pt>
                <c:pt idx="89">
                  <c:v>#N/A</c:v>
                </c:pt>
                <c:pt idx="90">
                  <c:v>#N/A</c:v>
                </c:pt>
                <c:pt idx="91">
                  <c:v>#N/A</c:v>
                </c:pt>
                <c:pt idx="92">
                  <c:v>#N/A</c:v>
                </c:pt>
                <c:pt idx="93">
                  <c:v>#N/A</c:v>
                </c:pt>
                <c:pt idx="94">
                  <c:v>#N/A</c:v>
                </c:pt>
                <c:pt idx="95">
                  <c:v>#N/A</c:v>
                </c:pt>
                <c:pt idx="96">
                  <c:v>0</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0</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0-CB7D-4522-B711-F291FDD87050}"/>
            </c:ext>
          </c:extLst>
        </c:ser>
        <c:ser>
          <c:idx val="1"/>
          <c:order val="1"/>
          <c:tx>
            <c:strRef>
              <c:f>'Calculation (4)'!$AM$42</c:f>
              <c:strCache>
                <c:ptCount val="1"/>
                <c:pt idx="0">
                  <c:v>#REF!</c:v>
                </c:pt>
              </c:strCache>
            </c:strRef>
          </c:tx>
          <c:marker>
            <c:symbol val="square"/>
            <c:size val="5"/>
          </c:marker>
          <c:cat>
            <c:strRef>
              <c:f>'Calculation (4)'!$AL$60:$AL$198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 (4)'!$AM$60:$AM$198</c:f>
              <c:numCache>
                <c:formatCode>0%</c:formatCode>
                <c:ptCount val="139"/>
                <c:pt idx="0">
                  <c:v>0</c:v>
                </c:pt>
                <c:pt idx="1">
                  <c:v>#N/A</c:v>
                </c:pt>
                <c:pt idx="2">
                  <c:v>#N/A</c:v>
                </c:pt>
                <c:pt idx="3">
                  <c:v>#N/A</c:v>
                </c:pt>
                <c:pt idx="4">
                  <c:v>#N/A</c:v>
                </c:pt>
                <c:pt idx="5">
                  <c:v>#N/A</c:v>
                </c:pt>
                <c:pt idx="6">
                  <c:v>#N/A</c:v>
                </c:pt>
                <c:pt idx="7">
                  <c:v>0</c:v>
                </c:pt>
                <c:pt idx="8">
                  <c:v>#N/A</c:v>
                </c:pt>
                <c:pt idx="9">
                  <c:v>#N/A</c:v>
                </c:pt>
                <c:pt idx="10">
                  <c:v>0</c:v>
                </c:pt>
                <c:pt idx="11">
                  <c:v>#N/A</c:v>
                </c:pt>
                <c:pt idx="12">
                  <c:v>#N/A</c:v>
                </c:pt>
                <c:pt idx="13">
                  <c:v>0</c:v>
                </c:pt>
                <c:pt idx="14">
                  <c:v>#N/A</c:v>
                </c:pt>
                <c:pt idx="15">
                  <c:v>#N/A</c:v>
                </c:pt>
                <c:pt idx="16">
                  <c:v>#N/A</c:v>
                </c:pt>
                <c:pt idx="17">
                  <c:v>#N/A</c:v>
                </c:pt>
                <c:pt idx="18">
                  <c:v>0</c:v>
                </c:pt>
                <c:pt idx="19">
                  <c:v>#N/A</c:v>
                </c:pt>
                <c:pt idx="20">
                  <c:v>#N/A</c:v>
                </c:pt>
                <c:pt idx="21">
                  <c:v>#N/A</c:v>
                </c:pt>
                <c:pt idx="22">
                  <c:v>#N/A</c:v>
                </c:pt>
                <c:pt idx="23">
                  <c:v>#N/A</c:v>
                </c:pt>
                <c:pt idx="24">
                  <c:v>0</c:v>
                </c:pt>
                <c:pt idx="25">
                  <c:v>#N/A</c:v>
                </c:pt>
                <c:pt idx="26">
                  <c:v>#N/A</c:v>
                </c:pt>
                <c:pt idx="27">
                  <c:v>#N/A</c:v>
                </c:pt>
                <c:pt idx="28">
                  <c:v>#N/A</c:v>
                </c:pt>
                <c:pt idx="29">
                  <c:v>#N/A</c:v>
                </c:pt>
                <c:pt idx="30">
                  <c:v>#N/A</c:v>
                </c:pt>
                <c:pt idx="31">
                  <c:v>#N/A</c:v>
                </c:pt>
                <c:pt idx="32">
                  <c:v>#N/A</c:v>
                </c:pt>
                <c:pt idx="33">
                  <c:v>0</c:v>
                </c:pt>
                <c:pt idx="34">
                  <c:v>#N/A</c:v>
                </c:pt>
                <c:pt idx="35">
                  <c:v>#N/A</c:v>
                </c:pt>
                <c:pt idx="36">
                  <c:v>#N/A</c:v>
                </c:pt>
                <c:pt idx="37">
                  <c:v>#N/A</c:v>
                </c:pt>
                <c:pt idx="38">
                  <c:v>#N/A</c:v>
                </c:pt>
                <c:pt idx="39">
                  <c:v>#N/A</c:v>
                </c:pt>
                <c:pt idx="40">
                  <c:v>#N/A</c:v>
                </c:pt>
                <c:pt idx="41">
                  <c:v>#N/A</c:v>
                </c:pt>
                <c:pt idx="42">
                  <c:v>#N/A</c:v>
                </c:pt>
                <c:pt idx="43">
                  <c:v>#N/A</c:v>
                </c:pt>
                <c:pt idx="44">
                  <c:v>#N/A</c:v>
                </c:pt>
                <c:pt idx="45">
                  <c:v>0</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0</c:v>
                </c:pt>
                <c:pt idx="63">
                  <c:v>#N/A</c:v>
                </c:pt>
                <c:pt idx="64">
                  <c:v>#N/A</c:v>
                </c:pt>
                <c:pt idx="65">
                  <c:v>#N/A</c:v>
                </c:pt>
                <c:pt idx="66">
                  <c:v>#N/A</c:v>
                </c:pt>
                <c:pt idx="67">
                  <c:v>#N/A</c:v>
                </c:pt>
                <c:pt idx="68">
                  <c:v>#N/A</c:v>
                </c:pt>
                <c:pt idx="69">
                  <c:v>#N/A</c:v>
                </c:pt>
                <c:pt idx="70">
                  <c:v>0</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0</c:v>
                </c:pt>
                <c:pt idx="85">
                  <c:v>#N/A</c:v>
                </c:pt>
                <c:pt idx="86">
                  <c:v>#N/A</c:v>
                </c:pt>
                <c:pt idx="87">
                  <c:v>#N/A</c:v>
                </c:pt>
                <c:pt idx="88">
                  <c:v>#N/A</c:v>
                </c:pt>
                <c:pt idx="89">
                  <c:v>#N/A</c:v>
                </c:pt>
                <c:pt idx="90">
                  <c:v>#N/A</c:v>
                </c:pt>
                <c:pt idx="91">
                  <c:v>#N/A</c:v>
                </c:pt>
                <c:pt idx="92">
                  <c:v>#N/A</c:v>
                </c:pt>
                <c:pt idx="93">
                  <c:v>#N/A</c:v>
                </c:pt>
                <c:pt idx="94">
                  <c:v>#N/A</c:v>
                </c:pt>
                <c:pt idx="95">
                  <c:v>#N/A</c:v>
                </c:pt>
                <c:pt idx="96">
                  <c:v>0</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0</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1-CB7D-4522-B711-F291FDD87050}"/>
            </c:ext>
          </c:extLst>
        </c:ser>
        <c:ser>
          <c:idx val="0"/>
          <c:order val="2"/>
          <c:tx>
            <c:strRef>
              <c:f>'Calculation (4)'!$AU$42</c:f>
              <c:strCache>
                <c:ptCount val="1"/>
                <c:pt idx="0">
                  <c:v>Best Fit</c:v>
                </c:pt>
              </c:strCache>
            </c:strRef>
          </c:tx>
          <c:spPr>
            <a:ln w="15875"/>
          </c:spPr>
          <c:marker>
            <c:symbol val="none"/>
          </c:marker>
          <c:cat>
            <c:strRef>
              <c:f>'Calculation (4)'!$AL$60:$AL$198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 (4)'!$AU$60:$AU$198</c:f>
              <c:numCache>
                <c:formatCode>0%</c:formatCode>
                <c:ptCount val="139"/>
                <c:pt idx="0">
                  <c:v>0</c:v>
                </c:pt>
                <c:pt idx="1">
                  <c:v>#N/A</c:v>
                </c:pt>
                <c:pt idx="2">
                  <c:v>#N/A</c:v>
                </c:pt>
                <c:pt idx="3">
                  <c:v>#N/A</c:v>
                </c:pt>
                <c:pt idx="4">
                  <c:v>#N/A</c:v>
                </c:pt>
                <c:pt idx="5">
                  <c:v>#N/A</c:v>
                </c:pt>
                <c:pt idx="6">
                  <c:v>#N/A</c:v>
                </c:pt>
                <c:pt idx="7">
                  <c:v>0</c:v>
                </c:pt>
                <c:pt idx="8">
                  <c:v>#N/A</c:v>
                </c:pt>
                <c:pt idx="9">
                  <c:v>#N/A</c:v>
                </c:pt>
                <c:pt idx="10">
                  <c:v>0</c:v>
                </c:pt>
                <c:pt idx="11">
                  <c:v>#N/A</c:v>
                </c:pt>
                <c:pt idx="12">
                  <c:v>#N/A</c:v>
                </c:pt>
                <c:pt idx="13">
                  <c:v>0</c:v>
                </c:pt>
                <c:pt idx="14">
                  <c:v>#N/A</c:v>
                </c:pt>
                <c:pt idx="15">
                  <c:v>#N/A</c:v>
                </c:pt>
                <c:pt idx="16">
                  <c:v>#N/A</c:v>
                </c:pt>
                <c:pt idx="17">
                  <c:v>#N/A</c:v>
                </c:pt>
                <c:pt idx="18">
                  <c:v>0</c:v>
                </c:pt>
                <c:pt idx="19">
                  <c:v>#N/A</c:v>
                </c:pt>
                <c:pt idx="20">
                  <c:v>#N/A</c:v>
                </c:pt>
                <c:pt idx="21">
                  <c:v>#N/A</c:v>
                </c:pt>
                <c:pt idx="22">
                  <c:v>#N/A</c:v>
                </c:pt>
                <c:pt idx="23">
                  <c:v>#N/A</c:v>
                </c:pt>
                <c:pt idx="24">
                  <c:v>0</c:v>
                </c:pt>
                <c:pt idx="25">
                  <c:v>#N/A</c:v>
                </c:pt>
                <c:pt idx="26">
                  <c:v>#N/A</c:v>
                </c:pt>
                <c:pt idx="27">
                  <c:v>#N/A</c:v>
                </c:pt>
                <c:pt idx="28">
                  <c:v>#N/A</c:v>
                </c:pt>
                <c:pt idx="29">
                  <c:v>#N/A</c:v>
                </c:pt>
                <c:pt idx="30">
                  <c:v>#N/A</c:v>
                </c:pt>
                <c:pt idx="31">
                  <c:v>#N/A</c:v>
                </c:pt>
                <c:pt idx="32">
                  <c:v>#N/A</c:v>
                </c:pt>
                <c:pt idx="33">
                  <c:v>0</c:v>
                </c:pt>
                <c:pt idx="34">
                  <c:v>#N/A</c:v>
                </c:pt>
                <c:pt idx="35">
                  <c:v>#N/A</c:v>
                </c:pt>
                <c:pt idx="36">
                  <c:v>#N/A</c:v>
                </c:pt>
                <c:pt idx="37">
                  <c:v>#N/A</c:v>
                </c:pt>
                <c:pt idx="38">
                  <c:v>#N/A</c:v>
                </c:pt>
                <c:pt idx="39">
                  <c:v>#N/A</c:v>
                </c:pt>
                <c:pt idx="40">
                  <c:v>#N/A</c:v>
                </c:pt>
                <c:pt idx="41">
                  <c:v>#N/A</c:v>
                </c:pt>
                <c:pt idx="42">
                  <c:v>#N/A</c:v>
                </c:pt>
                <c:pt idx="43">
                  <c:v>#N/A</c:v>
                </c:pt>
                <c:pt idx="44">
                  <c:v>#N/A</c:v>
                </c:pt>
                <c:pt idx="45">
                  <c:v>0</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0</c:v>
                </c:pt>
                <c:pt idx="63">
                  <c:v>#N/A</c:v>
                </c:pt>
                <c:pt idx="64">
                  <c:v>#N/A</c:v>
                </c:pt>
                <c:pt idx="65">
                  <c:v>#N/A</c:v>
                </c:pt>
                <c:pt idx="66">
                  <c:v>#N/A</c:v>
                </c:pt>
                <c:pt idx="67">
                  <c:v>#N/A</c:v>
                </c:pt>
                <c:pt idx="68">
                  <c:v>#N/A</c:v>
                </c:pt>
                <c:pt idx="69">
                  <c:v>#N/A</c:v>
                </c:pt>
                <c:pt idx="70">
                  <c:v>0</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0</c:v>
                </c:pt>
                <c:pt idx="85">
                  <c:v>#N/A</c:v>
                </c:pt>
                <c:pt idx="86">
                  <c:v>#N/A</c:v>
                </c:pt>
                <c:pt idx="87">
                  <c:v>#N/A</c:v>
                </c:pt>
                <c:pt idx="88">
                  <c:v>#N/A</c:v>
                </c:pt>
                <c:pt idx="89">
                  <c:v>#N/A</c:v>
                </c:pt>
                <c:pt idx="90">
                  <c:v>#N/A</c:v>
                </c:pt>
                <c:pt idx="91">
                  <c:v>#N/A</c:v>
                </c:pt>
                <c:pt idx="92">
                  <c:v>#N/A</c:v>
                </c:pt>
                <c:pt idx="93">
                  <c:v>#N/A</c:v>
                </c:pt>
                <c:pt idx="94">
                  <c:v>#N/A</c:v>
                </c:pt>
                <c:pt idx="95">
                  <c:v>#N/A</c:v>
                </c:pt>
                <c:pt idx="96">
                  <c:v>0</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0</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2-CB7D-4522-B711-F291FDD87050}"/>
            </c:ext>
          </c:extLst>
        </c:ser>
        <c:ser>
          <c:idx val="2"/>
          <c:order val="3"/>
          <c:tx>
            <c:strRef>
              <c:f>'Calculation (4)'!$AV$42</c:f>
              <c:strCache>
                <c:ptCount val="1"/>
                <c:pt idx="0">
                  <c:v>Low</c:v>
                </c:pt>
              </c:strCache>
            </c:strRef>
          </c:tx>
          <c:spPr>
            <a:ln w="15875">
              <a:prstDash val="dash"/>
            </a:ln>
          </c:spPr>
          <c:marker>
            <c:symbol val="none"/>
          </c:marker>
          <c:cat>
            <c:strRef>
              <c:f>'Calculation (4)'!$AL$60:$AL$198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 (4)'!$AV$60:$AV$198</c:f>
              <c:numCache>
                <c:formatCode>0%</c:formatCode>
                <c:ptCount val="139"/>
                <c:pt idx="0">
                  <c:v>0</c:v>
                </c:pt>
                <c:pt idx="1">
                  <c:v>#N/A</c:v>
                </c:pt>
                <c:pt idx="2">
                  <c:v>#N/A</c:v>
                </c:pt>
                <c:pt idx="3">
                  <c:v>#N/A</c:v>
                </c:pt>
                <c:pt idx="4">
                  <c:v>#N/A</c:v>
                </c:pt>
                <c:pt idx="5">
                  <c:v>#N/A</c:v>
                </c:pt>
                <c:pt idx="6">
                  <c:v>#N/A</c:v>
                </c:pt>
                <c:pt idx="7">
                  <c:v>0</c:v>
                </c:pt>
                <c:pt idx="8">
                  <c:v>#N/A</c:v>
                </c:pt>
                <c:pt idx="9">
                  <c:v>#N/A</c:v>
                </c:pt>
                <c:pt idx="10">
                  <c:v>0</c:v>
                </c:pt>
                <c:pt idx="11">
                  <c:v>#N/A</c:v>
                </c:pt>
                <c:pt idx="12">
                  <c:v>#N/A</c:v>
                </c:pt>
                <c:pt idx="13">
                  <c:v>0</c:v>
                </c:pt>
                <c:pt idx="14">
                  <c:v>#N/A</c:v>
                </c:pt>
                <c:pt idx="15">
                  <c:v>#N/A</c:v>
                </c:pt>
                <c:pt idx="16">
                  <c:v>#N/A</c:v>
                </c:pt>
                <c:pt idx="17">
                  <c:v>#N/A</c:v>
                </c:pt>
                <c:pt idx="18">
                  <c:v>0</c:v>
                </c:pt>
                <c:pt idx="19">
                  <c:v>#N/A</c:v>
                </c:pt>
                <c:pt idx="20">
                  <c:v>#N/A</c:v>
                </c:pt>
                <c:pt idx="21">
                  <c:v>#N/A</c:v>
                </c:pt>
                <c:pt idx="22">
                  <c:v>#N/A</c:v>
                </c:pt>
                <c:pt idx="23">
                  <c:v>#N/A</c:v>
                </c:pt>
                <c:pt idx="24">
                  <c:v>0</c:v>
                </c:pt>
                <c:pt idx="25">
                  <c:v>#N/A</c:v>
                </c:pt>
                <c:pt idx="26">
                  <c:v>#N/A</c:v>
                </c:pt>
                <c:pt idx="27">
                  <c:v>#N/A</c:v>
                </c:pt>
                <c:pt idx="28">
                  <c:v>#N/A</c:v>
                </c:pt>
                <c:pt idx="29">
                  <c:v>#N/A</c:v>
                </c:pt>
                <c:pt idx="30">
                  <c:v>#N/A</c:v>
                </c:pt>
                <c:pt idx="31">
                  <c:v>#N/A</c:v>
                </c:pt>
                <c:pt idx="32">
                  <c:v>#N/A</c:v>
                </c:pt>
                <c:pt idx="33">
                  <c:v>0</c:v>
                </c:pt>
                <c:pt idx="34">
                  <c:v>#N/A</c:v>
                </c:pt>
                <c:pt idx="35">
                  <c:v>#N/A</c:v>
                </c:pt>
                <c:pt idx="36">
                  <c:v>#N/A</c:v>
                </c:pt>
                <c:pt idx="37">
                  <c:v>#N/A</c:v>
                </c:pt>
                <c:pt idx="38">
                  <c:v>#N/A</c:v>
                </c:pt>
                <c:pt idx="39">
                  <c:v>#N/A</c:v>
                </c:pt>
                <c:pt idx="40">
                  <c:v>#N/A</c:v>
                </c:pt>
                <c:pt idx="41">
                  <c:v>#N/A</c:v>
                </c:pt>
                <c:pt idx="42">
                  <c:v>#N/A</c:v>
                </c:pt>
                <c:pt idx="43">
                  <c:v>#N/A</c:v>
                </c:pt>
                <c:pt idx="44">
                  <c:v>#N/A</c:v>
                </c:pt>
                <c:pt idx="45">
                  <c:v>0</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0</c:v>
                </c:pt>
                <c:pt idx="63">
                  <c:v>#N/A</c:v>
                </c:pt>
                <c:pt idx="64">
                  <c:v>#N/A</c:v>
                </c:pt>
                <c:pt idx="65">
                  <c:v>#N/A</c:v>
                </c:pt>
                <c:pt idx="66">
                  <c:v>#N/A</c:v>
                </c:pt>
                <c:pt idx="67">
                  <c:v>#N/A</c:v>
                </c:pt>
                <c:pt idx="68">
                  <c:v>#N/A</c:v>
                </c:pt>
                <c:pt idx="69">
                  <c:v>#N/A</c:v>
                </c:pt>
                <c:pt idx="70">
                  <c:v>0</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0</c:v>
                </c:pt>
                <c:pt idx="85">
                  <c:v>#N/A</c:v>
                </c:pt>
                <c:pt idx="86">
                  <c:v>#N/A</c:v>
                </c:pt>
                <c:pt idx="87">
                  <c:v>#N/A</c:v>
                </c:pt>
                <c:pt idx="88">
                  <c:v>#N/A</c:v>
                </c:pt>
                <c:pt idx="89">
                  <c:v>#N/A</c:v>
                </c:pt>
                <c:pt idx="90">
                  <c:v>#N/A</c:v>
                </c:pt>
                <c:pt idx="91">
                  <c:v>#N/A</c:v>
                </c:pt>
                <c:pt idx="92">
                  <c:v>#N/A</c:v>
                </c:pt>
                <c:pt idx="93">
                  <c:v>#N/A</c:v>
                </c:pt>
                <c:pt idx="94">
                  <c:v>#N/A</c:v>
                </c:pt>
                <c:pt idx="95">
                  <c:v>#N/A</c:v>
                </c:pt>
                <c:pt idx="96">
                  <c:v>0</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0</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3-CB7D-4522-B711-F291FDD87050}"/>
            </c:ext>
          </c:extLst>
        </c:ser>
        <c:dLbls>
          <c:showLegendKey val="0"/>
          <c:showVal val="0"/>
          <c:showCatName val="0"/>
          <c:showSerName val="0"/>
          <c:showPercent val="0"/>
          <c:showBubbleSize val="0"/>
        </c:dLbls>
        <c:smooth val="0"/>
        <c:axId val="47378816"/>
        <c:axId val="47380736"/>
      </c:lineChart>
      <c:catAx>
        <c:axId val="47378816"/>
        <c:scaling>
          <c:orientation val="minMax"/>
        </c:scaling>
        <c:delete val="0"/>
        <c:axPos val="b"/>
        <c:title>
          <c:tx>
            <c:rich>
              <a:bodyPr/>
              <a:lstStyle/>
              <a:p>
                <a:pPr>
                  <a:defRPr/>
                </a:pPr>
                <a:r>
                  <a:rPr lang="en-US"/>
                  <a:t>Sieve Size</a:t>
                </a:r>
                <a:r>
                  <a:rPr lang="en-US" baseline="0"/>
                  <a:t>  (Opening to the 0.45 power)</a:t>
                </a:r>
                <a:r>
                  <a:rPr lang="en-US"/>
                  <a:t> </a:t>
                </a:r>
              </a:p>
            </c:rich>
          </c:tx>
          <c:overlay val="0"/>
        </c:title>
        <c:numFmt formatCode="General" sourceLinked="1"/>
        <c:majorTickMark val="out"/>
        <c:minorTickMark val="none"/>
        <c:tickLblPos val="nextTo"/>
        <c:txPr>
          <a:bodyPr rot="-5400000" vert="horz"/>
          <a:lstStyle/>
          <a:p>
            <a:pPr>
              <a:defRPr/>
            </a:pPr>
            <a:endParaRPr lang="en-US"/>
          </a:p>
        </c:txPr>
        <c:crossAx val="47380736"/>
        <c:crosses val="autoZero"/>
        <c:auto val="1"/>
        <c:lblAlgn val="ctr"/>
        <c:lblOffset val="100"/>
        <c:noMultiLvlLbl val="0"/>
      </c:catAx>
      <c:valAx>
        <c:axId val="47380736"/>
        <c:scaling>
          <c:orientation val="minMax"/>
          <c:max val="1"/>
          <c:min val="0"/>
        </c:scaling>
        <c:delete val="0"/>
        <c:axPos val="l"/>
        <c:majorGridlines/>
        <c:title>
          <c:tx>
            <c:rich>
              <a:bodyPr rot="-5400000" vert="horz"/>
              <a:lstStyle/>
              <a:p>
                <a:pPr>
                  <a:defRPr/>
                </a:pPr>
                <a:r>
                  <a:rPr lang="en-US"/>
                  <a:t>Percent Passing</a:t>
                </a:r>
              </a:p>
            </c:rich>
          </c:tx>
          <c:overlay val="0"/>
        </c:title>
        <c:numFmt formatCode="0%" sourceLinked="0"/>
        <c:majorTickMark val="out"/>
        <c:minorTickMark val="none"/>
        <c:tickLblPos val="nextTo"/>
        <c:crossAx val="47378816"/>
        <c:crosses val="autoZero"/>
        <c:crossBetween val="between"/>
      </c:valAx>
    </c:plotArea>
    <c:legend>
      <c:legendPos val="r"/>
      <c:overlay val="0"/>
      <c:spPr>
        <a:solidFill>
          <a:schemeClr val="bg1"/>
        </a:solidFill>
        <a:ln>
          <a:solidFill>
            <a:schemeClr val="accent1"/>
          </a:solidFill>
        </a:ln>
      </c:spPr>
    </c:legend>
    <c:plotVisOnly val="1"/>
    <c:dispBlanksAs val="span"/>
    <c:showDLblsOverMax val="0"/>
  </c:chart>
  <c:printSettings>
    <c:headerFooter/>
    <c:pageMargins b="0.75000000000000433" l="0.70000000000000062" r="0.70000000000000062" t="0.75000000000000433"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Percent Retained Chart</a:t>
            </a:r>
          </a:p>
        </c:rich>
      </c:tx>
      <c:overlay val="0"/>
      <c:spPr>
        <a:solidFill>
          <a:sysClr val="window" lastClr="FFFFFF"/>
        </a:solidFill>
      </c:spPr>
    </c:title>
    <c:autoTitleDeleted val="0"/>
    <c:plotArea>
      <c:layout>
        <c:manualLayout>
          <c:layoutTarget val="inner"/>
          <c:xMode val="edge"/>
          <c:yMode val="edge"/>
          <c:x val="0.10563926877561439"/>
          <c:y val="8.9303109838542907E-2"/>
          <c:w val="0.65989280287333096"/>
          <c:h val="0.67576393859859385"/>
        </c:manualLayout>
      </c:layout>
      <c:lineChart>
        <c:grouping val="standard"/>
        <c:varyColors val="0"/>
        <c:ser>
          <c:idx val="2"/>
          <c:order val="0"/>
          <c:spPr>
            <a:ln w="22225">
              <a:prstDash val="dash"/>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2C13-4974-BDE8-088B3341A2D0}"/>
            </c:ext>
          </c:extLst>
        </c:ser>
        <c:ser>
          <c:idx val="0"/>
          <c:order val="1"/>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2C13-4974-BDE8-088B3341A2D0}"/>
            </c:ext>
          </c:extLst>
        </c:ser>
        <c:ser>
          <c:idx val="1"/>
          <c:order val="2"/>
          <c:spPr>
            <a:ln w="22225">
              <a:prstDash val="dashDot"/>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2C13-4974-BDE8-088B3341A2D0}"/>
            </c:ext>
          </c:extLst>
        </c:ser>
        <c:dLbls>
          <c:showLegendKey val="0"/>
          <c:showVal val="0"/>
          <c:showCatName val="0"/>
          <c:showSerName val="0"/>
          <c:showPercent val="0"/>
          <c:showBubbleSize val="0"/>
        </c:dLbls>
        <c:smooth val="0"/>
        <c:axId val="47975040"/>
        <c:axId val="47993600"/>
      </c:lineChart>
      <c:catAx>
        <c:axId val="47975040"/>
        <c:scaling>
          <c:orientation val="minMax"/>
        </c:scaling>
        <c:delete val="0"/>
        <c:axPos val="b"/>
        <c:title>
          <c:tx>
            <c:rich>
              <a:bodyPr/>
              <a:lstStyle/>
              <a:p>
                <a:pPr>
                  <a:defRPr/>
                </a:pPr>
                <a:r>
                  <a:rPr lang="en-US"/>
                  <a:t>Sieve Size</a:t>
                </a:r>
              </a:p>
            </c:rich>
          </c:tx>
          <c:layout>
            <c:manualLayout>
              <c:xMode val="edge"/>
              <c:yMode val="edge"/>
              <c:x val="0.38128157664502482"/>
              <c:y val="0.92644428537341961"/>
            </c:manualLayout>
          </c:layout>
          <c:overlay val="0"/>
        </c:title>
        <c:numFmt formatCode="General" sourceLinked="1"/>
        <c:majorTickMark val="out"/>
        <c:minorTickMark val="none"/>
        <c:tickLblPos val="nextTo"/>
        <c:txPr>
          <a:bodyPr rot="-5400000" vert="horz"/>
          <a:lstStyle/>
          <a:p>
            <a:pPr>
              <a:defRPr/>
            </a:pPr>
            <a:endParaRPr lang="en-US"/>
          </a:p>
        </c:txPr>
        <c:crossAx val="47993600"/>
        <c:crosses val="autoZero"/>
        <c:auto val="1"/>
        <c:lblAlgn val="ctr"/>
        <c:lblOffset val="100"/>
        <c:tickLblSkip val="1"/>
        <c:noMultiLvlLbl val="0"/>
      </c:catAx>
      <c:valAx>
        <c:axId val="47993600"/>
        <c:scaling>
          <c:orientation val="minMax"/>
        </c:scaling>
        <c:delete val="0"/>
        <c:axPos val="l"/>
        <c:majorGridlines/>
        <c:title>
          <c:tx>
            <c:rich>
              <a:bodyPr rot="-5400000" vert="horz"/>
              <a:lstStyle/>
              <a:p>
                <a:pPr>
                  <a:defRPr/>
                </a:pPr>
                <a:r>
                  <a:rPr lang="en-US"/>
                  <a:t>Percent Retained on Sieve</a:t>
                </a:r>
              </a:p>
            </c:rich>
          </c:tx>
          <c:overlay val="0"/>
        </c:title>
        <c:numFmt formatCode="0%" sourceLinked="0"/>
        <c:majorTickMark val="out"/>
        <c:minorTickMark val="none"/>
        <c:tickLblPos val="nextTo"/>
        <c:crossAx val="47975040"/>
        <c:crosses val="autoZero"/>
        <c:crossBetween val="between"/>
      </c:valAx>
    </c:plotArea>
    <c:legend>
      <c:legendPos val="r"/>
      <c:overlay val="0"/>
    </c:legend>
    <c:plotVisOnly val="1"/>
    <c:dispBlanksAs val="gap"/>
    <c:showDLblsOverMax val="0"/>
  </c:chart>
  <c:printSettings>
    <c:headerFooter/>
    <c:pageMargins b="0.75000000000000477" l="0.70000000000000062" r="0.70000000000000062" t="0.75000000000000477"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0.45 Power Chart</a:t>
            </a:r>
          </a:p>
        </c:rich>
      </c:tx>
      <c:overlay val="0"/>
    </c:title>
    <c:autoTitleDeleted val="0"/>
    <c:plotArea>
      <c:layout>
        <c:manualLayout>
          <c:layoutTarget val="inner"/>
          <c:xMode val="edge"/>
          <c:yMode val="edge"/>
          <c:x val="0.11843285214348206"/>
          <c:y val="0.13585818166171851"/>
          <c:w val="0.80095603674540683"/>
          <c:h val="0.62833475323781263"/>
        </c:manualLayout>
      </c:layout>
      <c:lineChart>
        <c:grouping val="standard"/>
        <c:varyColors val="0"/>
        <c:ser>
          <c:idx val="3"/>
          <c:order val="0"/>
          <c:spPr>
            <a:ln w="15875">
              <a:prstDash val="dash"/>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DE4B-4529-8484-132DA0B9DA7F}"/>
            </c:ext>
          </c:extLst>
        </c:ser>
        <c:ser>
          <c:idx val="1"/>
          <c:order val="1"/>
          <c:marker>
            <c:symbol val="square"/>
            <c:size val="5"/>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DE4B-4529-8484-132DA0B9DA7F}"/>
            </c:ext>
          </c:extLst>
        </c:ser>
        <c:ser>
          <c:idx val="0"/>
          <c:order val="2"/>
          <c:spPr>
            <a:ln w="15875"/>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DE4B-4529-8484-132DA0B9DA7F}"/>
            </c:ext>
          </c:extLst>
        </c:ser>
        <c:ser>
          <c:idx val="2"/>
          <c:order val="3"/>
          <c:spPr>
            <a:ln w="15875">
              <a:prstDash val="dash"/>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3-DE4B-4529-8484-132DA0B9DA7F}"/>
            </c:ext>
          </c:extLst>
        </c:ser>
        <c:dLbls>
          <c:showLegendKey val="0"/>
          <c:showVal val="0"/>
          <c:showCatName val="0"/>
          <c:showSerName val="0"/>
          <c:showPercent val="0"/>
          <c:showBubbleSize val="0"/>
        </c:dLbls>
        <c:smooth val="0"/>
        <c:axId val="48053632"/>
        <c:axId val="48055808"/>
      </c:lineChart>
      <c:catAx>
        <c:axId val="48053632"/>
        <c:scaling>
          <c:orientation val="minMax"/>
        </c:scaling>
        <c:delete val="0"/>
        <c:axPos val="b"/>
        <c:title>
          <c:tx>
            <c:rich>
              <a:bodyPr/>
              <a:lstStyle/>
              <a:p>
                <a:pPr>
                  <a:defRPr/>
                </a:pPr>
                <a:r>
                  <a:rPr lang="en-US"/>
                  <a:t>Sieve Size</a:t>
                </a:r>
                <a:r>
                  <a:rPr lang="en-US" baseline="0"/>
                  <a:t>  (Opening to the 0.45 power)</a:t>
                </a:r>
                <a:r>
                  <a:rPr lang="en-US"/>
                  <a:t> </a:t>
                </a:r>
              </a:p>
            </c:rich>
          </c:tx>
          <c:overlay val="0"/>
        </c:title>
        <c:numFmt formatCode="General" sourceLinked="1"/>
        <c:majorTickMark val="out"/>
        <c:minorTickMark val="none"/>
        <c:tickLblPos val="nextTo"/>
        <c:txPr>
          <a:bodyPr rot="-5400000" vert="horz"/>
          <a:lstStyle/>
          <a:p>
            <a:pPr>
              <a:defRPr/>
            </a:pPr>
            <a:endParaRPr lang="en-US"/>
          </a:p>
        </c:txPr>
        <c:crossAx val="48055808"/>
        <c:crosses val="autoZero"/>
        <c:auto val="1"/>
        <c:lblAlgn val="ctr"/>
        <c:lblOffset val="100"/>
        <c:noMultiLvlLbl val="0"/>
      </c:catAx>
      <c:valAx>
        <c:axId val="48055808"/>
        <c:scaling>
          <c:orientation val="minMax"/>
          <c:max val="1"/>
          <c:min val="0"/>
        </c:scaling>
        <c:delete val="0"/>
        <c:axPos val="l"/>
        <c:majorGridlines/>
        <c:title>
          <c:tx>
            <c:rich>
              <a:bodyPr rot="-5400000" vert="horz"/>
              <a:lstStyle/>
              <a:p>
                <a:pPr>
                  <a:defRPr/>
                </a:pPr>
                <a:r>
                  <a:rPr lang="en-US"/>
                  <a:t>Percent Passing</a:t>
                </a:r>
              </a:p>
            </c:rich>
          </c:tx>
          <c:overlay val="0"/>
        </c:title>
        <c:numFmt formatCode="0%" sourceLinked="0"/>
        <c:majorTickMark val="out"/>
        <c:minorTickMark val="none"/>
        <c:tickLblPos val="nextTo"/>
        <c:crossAx val="48053632"/>
        <c:crosses val="autoZero"/>
        <c:crossBetween val="between"/>
      </c:valAx>
    </c:plotArea>
    <c:legend>
      <c:legendPos val="r"/>
      <c:overlay val="0"/>
      <c:spPr>
        <a:solidFill>
          <a:schemeClr val="bg1"/>
        </a:solidFill>
        <a:ln>
          <a:solidFill>
            <a:schemeClr val="accent1"/>
          </a:solidFill>
        </a:ln>
      </c:spPr>
    </c:legend>
    <c:plotVisOnly val="1"/>
    <c:dispBlanksAs val="span"/>
    <c:showDLblsOverMax val="0"/>
  </c:chart>
  <c:printSettings>
    <c:headerFooter/>
    <c:pageMargins b="0.75000000000000466" l="0.70000000000000062" r="0.70000000000000062" t="0.75000000000000466"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Coarseness Factor Chart</a:t>
            </a:r>
          </a:p>
        </c:rich>
      </c:tx>
      <c:overlay val="0"/>
    </c:title>
    <c:autoTitleDeleted val="0"/>
    <c:plotArea>
      <c:layout>
        <c:manualLayout>
          <c:layoutTarget val="inner"/>
          <c:xMode val="edge"/>
          <c:yMode val="edge"/>
          <c:x val="0.10434947076702117"/>
          <c:y val="0.12337031734669532"/>
          <c:w val="0.6235601487314032"/>
          <c:h val="0.72625536864710094"/>
        </c:manualLayout>
      </c:layout>
      <c:scatterChart>
        <c:scatterStyle val="lineMarker"/>
        <c:varyColors val="0"/>
        <c:ser>
          <c:idx val="0"/>
          <c:order val="0"/>
          <c:tx>
            <c:strRef>
              <c:f>'Calculation (3)'!$T$64</c:f>
              <c:strCache>
                <c:ptCount val="1"/>
                <c:pt idx="0">
                  <c:v>Workability Box</c:v>
                </c:pt>
              </c:strCache>
            </c:strRef>
          </c:tx>
          <c:spPr>
            <a:ln w="22225">
              <a:prstDash val="dash"/>
            </a:ln>
          </c:spPr>
          <c:marker>
            <c:symbol val="none"/>
          </c:marker>
          <c:xVal>
            <c:numRef>
              <c:f>'Calculation (3)'!$T$65:$T$69</c:f>
              <c:numCache>
                <c:formatCode>0%</c:formatCode>
                <c:ptCount val="5"/>
                <c:pt idx="0">
                  <c:v>0.52</c:v>
                </c:pt>
                <c:pt idx="1">
                  <c:v>0.52</c:v>
                </c:pt>
                <c:pt idx="2">
                  <c:v>0.68</c:v>
                </c:pt>
                <c:pt idx="3">
                  <c:v>0.68</c:v>
                </c:pt>
                <c:pt idx="4">
                  <c:v>0.52</c:v>
                </c:pt>
              </c:numCache>
            </c:numRef>
          </c:xVal>
          <c:yVal>
            <c:numRef>
              <c:f>'Calculation (3)'!$U$65:$U$69</c:f>
              <c:numCache>
                <c:formatCode>0%</c:formatCode>
                <c:ptCount val="5"/>
                <c:pt idx="0">
                  <c:v>0.34</c:v>
                </c:pt>
                <c:pt idx="1">
                  <c:v>0.38</c:v>
                </c:pt>
                <c:pt idx="2">
                  <c:v>0.36</c:v>
                </c:pt>
                <c:pt idx="3">
                  <c:v>0.32</c:v>
                </c:pt>
                <c:pt idx="4">
                  <c:v>0.34</c:v>
                </c:pt>
              </c:numCache>
            </c:numRef>
          </c:yVal>
          <c:smooth val="0"/>
          <c:extLst>
            <c:ext xmlns:c16="http://schemas.microsoft.com/office/drawing/2014/chart" uri="{C3380CC4-5D6E-409C-BE32-E72D297353CC}">
              <c16:uniqueId val="{00000000-C306-47A3-BA1F-5D66E7AC8ACC}"/>
            </c:ext>
          </c:extLst>
        </c:ser>
        <c:ser>
          <c:idx val="1"/>
          <c:order val="1"/>
          <c:tx>
            <c:strRef>
              <c:f>'Calculation (3)'!$T$70</c:f>
              <c:strCache>
                <c:ptCount val="1"/>
                <c:pt idx="0">
                  <c:v>Combined Aggregate</c:v>
                </c:pt>
              </c:strCache>
            </c:strRef>
          </c:tx>
          <c:spPr>
            <a:ln>
              <a:noFill/>
            </a:ln>
          </c:spPr>
          <c:marker>
            <c:symbol val="circle"/>
            <c:size val="7"/>
          </c:marker>
          <c:xVal>
            <c:numRef>
              <c:f>'Calculation (3)'!$T$71</c:f>
              <c:numCache>
                <c:formatCode>0%</c:formatCode>
                <c:ptCount val="1"/>
                <c:pt idx="0">
                  <c:v>0</c:v>
                </c:pt>
              </c:numCache>
            </c:numRef>
          </c:xVal>
          <c:yVal>
            <c:numRef>
              <c:f>'Calculation (3)'!$U$71</c:f>
              <c:numCache>
                <c:formatCode>0%</c:formatCode>
                <c:ptCount val="1"/>
                <c:pt idx="0">
                  <c:v>0</c:v>
                </c:pt>
              </c:numCache>
            </c:numRef>
          </c:yVal>
          <c:smooth val="0"/>
          <c:extLst>
            <c:ext xmlns:c16="http://schemas.microsoft.com/office/drawing/2014/chart" uri="{C3380CC4-5D6E-409C-BE32-E72D297353CC}">
              <c16:uniqueId val="{00000001-C306-47A3-BA1F-5D66E7AC8ACC}"/>
            </c:ext>
          </c:extLst>
        </c:ser>
        <c:ser>
          <c:idx val="2"/>
          <c:order val="2"/>
          <c:tx>
            <c:strRef>
              <c:f>'Calculation (3)'!$T$72</c:f>
              <c:strCache>
                <c:ptCount val="1"/>
                <c:pt idx="0">
                  <c:v>Zone Lines</c:v>
                </c:pt>
              </c:strCache>
            </c:strRef>
          </c:tx>
          <c:spPr>
            <a:ln w="19050">
              <a:prstDash val="solid"/>
            </a:ln>
          </c:spPr>
          <c:marker>
            <c:symbol val="none"/>
          </c:marker>
          <c:xVal>
            <c:numRef>
              <c:f>'Calculation (3)'!$T$73:$T$84</c:f>
              <c:numCache>
                <c:formatCode>0%</c:formatCode>
                <c:ptCount val="12"/>
                <c:pt idx="0">
                  <c:v>0.8</c:v>
                </c:pt>
                <c:pt idx="1">
                  <c:v>0.75</c:v>
                </c:pt>
                <c:pt idx="2">
                  <c:v>0.45</c:v>
                </c:pt>
                <c:pt idx="3">
                  <c:v>0.3</c:v>
                </c:pt>
                <c:pt idx="4">
                  <c:v>0.45</c:v>
                </c:pt>
                <c:pt idx="5">
                  <c:v>0.45</c:v>
                </c:pt>
                <c:pt idx="6">
                  <c:v>0.8</c:v>
                </c:pt>
                <c:pt idx="7">
                  <c:v>0.75</c:v>
                </c:pt>
                <c:pt idx="8">
                  <c:v>0.75</c:v>
                </c:pt>
                <c:pt idx="9">
                  <c:v>0.75</c:v>
                </c:pt>
                <c:pt idx="10">
                  <c:v>0.45</c:v>
                </c:pt>
                <c:pt idx="11">
                  <c:v>0.3</c:v>
                </c:pt>
              </c:numCache>
            </c:numRef>
          </c:xVal>
          <c:yVal>
            <c:numRef>
              <c:f>'Calculation (3)'!$U$73:$U$84</c:f>
              <c:numCache>
                <c:formatCode>0%</c:formatCode>
                <c:ptCount val="12"/>
                <c:pt idx="0">
                  <c:v>0.26</c:v>
                </c:pt>
                <c:pt idx="1">
                  <c:v>0.26900000000000002</c:v>
                </c:pt>
                <c:pt idx="2">
                  <c:v>0.32300000000000001</c:v>
                </c:pt>
                <c:pt idx="3">
                  <c:v>0.35</c:v>
                </c:pt>
                <c:pt idx="4">
                  <c:v>0.32300000000000001</c:v>
                </c:pt>
                <c:pt idx="5">
                  <c:v>0.443</c:v>
                </c:pt>
                <c:pt idx="6">
                  <c:v>0.38</c:v>
                </c:pt>
                <c:pt idx="7">
                  <c:v>0.38900000000000001</c:v>
                </c:pt>
                <c:pt idx="8">
                  <c:v>0.26900000000000002</c:v>
                </c:pt>
                <c:pt idx="9">
                  <c:v>0.38900000000000001</c:v>
                </c:pt>
                <c:pt idx="10">
                  <c:v>0.443</c:v>
                </c:pt>
                <c:pt idx="11">
                  <c:v>0.47</c:v>
                </c:pt>
              </c:numCache>
            </c:numRef>
          </c:yVal>
          <c:smooth val="0"/>
          <c:extLst>
            <c:ext xmlns:c16="http://schemas.microsoft.com/office/drawing/2014/chart" uri="{C3380CC4-5D6E-409C-BE32-E72D297353CC}">
              <c16:uniqueId val="{00000002-C306-47A3-BA1F-5D66E7AC8ACC}"/>
            </c:ext>
          </c:extLst>
        </c:ser>
        <c:ser>
          <c:idx val="3"/>
          <c:order val="3"/>
          <c:tx>
            <c:strRef>
              <c:f>'Calculation (3)'!$T$85</c:f>
              <c:strCache>
                <c:ptCount val="1"/>
                <c:pt idx="0">
                  <c:v>SubZones II-a,b,c</c:v>
                </c:pt>
              </c:strCache>
            </c:strRef>
          </c:tx>
          <c:spPr>
            <a:ln w="15875">
              <a:solidFill>
                <a:srgbClr val="98B954"/>
              </a:solidFill>
              <a:prstDash val="sysDash"/>
            </a:ln>
          </c:spPr>
          <c:marker>
            <c:symbol val="none"/>
          </c:marker>
          <c:xVal>
            <c:numRef>
              <c:f>'Calculation (3)'!$T$86:$T$89</c:f>
              <c:numCache>
                <c:formatCode>0%</c:formatCode>
                <c:ptCount val="4"/>
                <c:pt idx="0">
                  <c:v>0.75</c:v>
                </c:pt>
                <c:pt idx="1">
                  <c:v>0.45</c:v>
                </c:pt>
                <c:pt idx="2">
                  <c:v>0.45</c:v>
                </c:pt>
                <c:pt idx="3">
                  <c:v>0.75</c:v>
                </c:pt>
              </c:numCache>
            </c:numRef>
          </c:xVal>
          <c:yVal>
            <c:numRef>
              <c:f>'Calculation (3)'!$U$86:$U$89</c:f>
              <c:numCache>
                <c:formatCode>General</c:formatCode>
                <c:ptCount val="4"/>
                <c:pt idx="0">
                  <c:v>0.30499999999999999</c:v>
                </c:pt>
                <c:pt idx="1">
                  <c:v>0.35899999999999999</c:v>
                </c:pt>
                <c:pt idx="2">
                  <c:v>0.39500000000000002</c:v>
                </c:pt>
                <c:pt idx="3">
                  <c:v>0.34100000000000003</c:v>
                </c:pt>
              </c:numCache>
            </c:numRef>
          </c:yVal>
          <c:smooth val="0"/>
          <c:extLst>
            <c:ext xmlns:c16="http://schemas.microsoft.com/office/drawing/2014/chart" uri="{C3380CC4-5D6E-409C-BE32-E72D297353CC}">
              <c16:uniqueId val="{00000003-C306-47A3-BA1F-5D66E7AC8ACC}"/>
            </c:ext>
          </c:extLst>
        </c:ser>
        <c:dLbls>
          <c:showLegendKey val="0"/>
          <c:showVal val="0"/>
          <c:showCatName val="0"/>
          <c:showSerName val="0"/>
          <c:showPercent val="0"/>
          <c:showBubbleSize val="0"/>
        </c:dLbls>
        <c:axId val="49099520"/>
        <c:axId val="49101440"/>
      </c:scatterChart>
      <c:valAx>
        <c:axId val="49099520"/>
        <c:scaling>
          <c:orientation val="maxMin"/>
          <c:max val="0.8"/>
          <c:min val="0.30000000000000032"/>
        </c:scaling>
        <c:delete val="0"/>
        <c:axPos val="b"/>
        <c:majorGridlines>
          <c:spPr>
            <a:ln w="9525">
              <a:prstDash val="sysDot"/>
            </a:ln>
          </c:spPr>
        </c:majorGridlines>
        <c:title>
          <c:tx>
            <c:rich>
              <a:bodyPr/>
              <a:lstStyle/>
              <a:p>
                <a:pPr>
                  <a:defRPr/>
                </a:pPr>
                <a:r>
                  <a:rPr lang="en-US"/>
                  <a:t>Coarseness Factor, CF</a:t>
                </a:r>
              </a:p>
            </c:rich>
          </c:tx>
          <c:overlay val="0"/>
        </c:title>
        <c:numFmt formatCode="0%" sourceLinked="1"/>
        <c:majorTickMark val="out"/>
        <c:minorTickMark val="none"/>
        <c:tickLblPos val="nextTo"/>
        <c:crossAx val="49101440"/>
        <c:crosses val="autoZero"/>
        <c:crossBetween val="midCat"/>
      </c:valAx>
      <c:valAx>
        <c:axId val="49101440"/>
        <c:scaling>
          <c:orientation val="minMax"/>
          <c:max val="0.45"/>
          <c:min val="0.2"/>
        </c:scaling>
        <c:delete val="0"/>
        <c:axPos val="l"/>
        <c:majorGridlines>
          <c:spPr>
            <a:ln w="9525">
              <a:prstDash val="sysDot"/>
            </a:ln>
          </c:spPr>
        </c:majorGridlines>
        <c:title>
          <c:tx>
            <c:rich>
              <a:bodyPr rot="-5400000" vert="horz"/>
              <a:lstStyle/>
              <a:p>
                <a:pPr>
                  <a:defRPr/>
                </a:pPr>
                <a:r>
                  <a:rPr lang="en-US"/>
                  <a:t>Workability Factor, WF</a:t>
                </a:r>
              </a:p>
            </c:rich>
          </c:tx>
          <c:overlay val="0"/>
        </c:title>
        <c:numFmt formatCode="0%" sourceLinked="1"/>
        <c:majorTickMark val="out"/>
        <c:minorTickMark val="none"/>
        <c:tickLblPos val="nextTo"/>
        <c:crossAx val="49099520"/>
        <c:crosses val="max"/>
        <c:crossBetween val="midCat"/>
      </c:valAx>
    </c:plotArea>
    <c:legend>
      <c:legendPos val="r"/>
      <c:layout>
        <c:manualLayout>
          <c:xMode val="edge"/>
          <c:yMode val="edge"/>
          <c:x val="0.72906831732738664"/>
          <c:y val="0.40874303615273638"/>
          <c:w val="0.2709317124833065"/>
          <c:h val="0.27398353614889048"/>
        </c:manualLayout>
      </c:layout>
      <c:overlay val="0"/>
    </c:legend>
    <c:plotVisOnly val="1"/>
    <c:dispBlanksAs val="gap"/>
    <c:showDLblsOverMax val="0"/>
  </c:chart>
  <c:printSettings>
    <c:headerFooter/>
    <c:pageMargins b="0.75000000000000488" l="0.70000000000000062" r="0.70000000000000062" t="0.75000000000000488" header="0.30000000000000032" footer="0.30000000000000032"/>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Percent Retained Chart</a:t>
            </a:r>
          </a:p>
        </c:rich>
      </c:tx>
      <c:overlay val="0"/>
      <c:spPr>
        <a:solidFill>
          <a:sysClr val="window" lastClr="FFFFFF"/>
        </a:solidFill>
      </c:spPr>
    </c:title>
    <c:autoTitleDeleted val="0"/>
    <c:plotArea>
      <c:layout>
        <c:manualLayout>
          <c:layoutTarget val="inner"/>
          <c:xMode val="edge"/>
          <c:yMode val="edge"/>
          <c:x val="0.10563926877561439"/>
          <c:y val="8.9303109838542907E-2"/>
          <c:w val="0.65989280287333096"/>
          <c:h val="0.67576393859859385"/>
        </c:manualLayout>
      </c:layout>
      <c:lineChart>
        <c:grouping val="standard"/>
        <c:varyColors val="0"/>
        <c:ser>
          <c:idx val="2"/>
          <c:order val="0"/>
          <c:tx>
            <c:strRef>
              <c:f>'Calculation (3)'!$Z$64</c:f>
              <c:strCache>
                <c:ptCount val="1"/>
                <c:pt idx="0">
                  <c:v>High</c:v>
                </c:pt>
              </c:strCache>
            </c:strRef>
          </c:tx>
          <c:spPr>
            <a:ln w="22225">
              <a:prstDash val="dash"/>
            </a:ln>
          </c:spPr>
          <c:marker>
            <c:symbol val="none"/>
          </c:marker>
          <c:cat>
            <c:strRef>
              <c:f>'Calculation (3)'!$W$65:$W$77</c:f>
              <c:strCache>
                <c:ptCount val="13"/>
                <c:pt idx="0">
                  <c:v>2 in.</c:v>
                </c:pt>
                <c:pt idx="1">
                  <c:v>1 1/2 in.</c:v>
                </c:pt>
                <c:pt idx="2">
                  <c:v>1 in.</c:v>
                </c:pt>
                <c:pt idx="3">
                  <c:v>3/4 in.</c:v>
                </c:pt>
                <c:pt idx="4">
                  <c:v>1/2 in.</c:v>
                </c:pt>
                <c:pt idx="5">
                  <c:v>3/8 in.</c:v>
                </c:pt>
                <c:pt idx="6">
                  <c:v>No. 4</c:v>
                </c:pt>
                <c:pt idx="7">
                  <c:v>No. 8</c:v>
                </c:pt>
                <c:pt idx="8">
                  <c:v>No. 16</c:v>
                </c:pt>
                <c:pt idx="9">
                  <c:v>No. 30</c:v>
                </c:pt>
                <c:pt idx="10">
                  <c:v>No. 50</c:v>
                </c:pt>
                <c:pt idx="11">
                  <c:v>No. 100</c:v>
                </c:pt>
                <c:pt idx="12">
                  <c:v>No. 200</c:v>
                </c:pt>
              </c:strCache>
            </c:strRef>
          </c:cat>
          <c:val>
            <c:numRef>
              <c:f>'Calculation (3)'!$Z$65:$Z$77</c:f>
              <c:numCache>
                <c:formatCode>0.0%</c:formatCode>
                <c:ptCount val="13"/>
                <c:pt idx="0">
                  <c:v>0</c:v>
                </c:pt>
                <c:pt idx="1">
                  <c:v>0</c:v>
                </c:pt>
                <c:pt idx="2">
                  <c:v>0</c:v>
                </c:pt>
                <c:pt idx="3">
                  <c:v>0</c:v>
                </c:pt>
                <c:pt idx="4">
                  <c:v>0</c:v>
                </c:pt>
                <c:pt idx="5">
                  <c:v>0</c:v>
                </c:pt>
                <c:pt idx="6">
                  <c:v>0</c:v>
                </c:pt>
                <c:pt idx="7">
                  <c:v>0</c:v>
                </c:pt>
                <c:pt idx="8">
                  <c:v>0</c:v>
                </c:pt>
                <c:pt idx="9">
                  <c:v>0.15</c:v>
                </c:pt>
                <c:pt idx="10">
                  <c:v>0.15</c:v>
                </c:pt>
                <c:pt idx="11">
                  <c:v>7.4999999999999997E-2</c:v>
                </c:pt>
                <c:pt idx="12">
                  <c:v>0</c:v>
                </c:pt>
              </c:numCache>
            </c:numRef>
          </c:val>
          <c:smooth val="0"/>
          <c:extLst>
            <c:ext xmlns:c16="http://schemas.microsoft.com/office/drawing/2014/chart" uri="{C3380CC4-5D6E-409C-BE32-E72D297353CC}">
              <c16:uniqueId val="{00000000-3461-4D13-AE54-A82EDDFBB7D9}"/>
            </c:ext>
          </c:extLst>
        </c:ser>
        <c:ser>
          <c:idx val="0"/>
          <c:order val="1"/>
          <c:tx>
            <c:strRef>
              <c:f>'Calculation (3)'!$X$64</c:f>
              <c:strCache>
                <c:ptCount val="1"/>
                <c:pt idx="0">
                  <c:v>% Retained</c:v>
                </c:pt>
              </c:strCache>
            </c:strRef>
          </c:tx>
          <c:cat>
            <c:strRef>
              <c:f>'Calculation (3)'!$W$65:$W$77</c:f>
              <c:strCache>
                <c:ptCount val="13"/>
                <c:pt idx="0">
                  <c:v>2 in.</c:v>
                </c:pt>
                <c:pt idx="1">
                  <c:v>1 1/2 in.</c:v>
                </c:pt>
                <c:pt idx="2">
                  <c:v>1 in.</c:v>
                </c:pt>
                <c:pt idx="3">
                  <c:v>3/4 in.</c:v>
                </c:pt>
                <c:pt idx="4">
                  <c:v>1/2 in.</c:v>
                </c:pt>
                <c:pt idx="5">
                  <c:v>3/8 in.</c:v>
                </c:pt>
                <c:pt idx="6">
                  <c:v>No. 4</c:v>
                </c:pt>
                <c:pt idx="7">
                  <c:v>No. 8</c:v>
                </c:pt>
                <c:pt idx="8">
                  <c:v>No. 16</c:v>
                </c:pt>
                <c:pt idx="9">
                  <c:v>No. 30</c:v>
                </c:pt>
                <c:pt idx="10">
                  <c:v>No. 50</c:v>
                </c:pt>
                <c:pt idx="11">
                  <c:v>No. 100</c:v>
                </c:pt>
                <c:pt idx="12">
                  <c:v>No. 200</c:v>
                </c:pt>
              </c:strCache>
            </c:strRef>
          </c:cat>
          <c:val>
            <c:numRef>
              <c:f>'Calculation (3)'!$X$65:$X$77</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1-3461-4D13-AE54-A82EDDFBB7D9}"/>
            </c:ext>
          </c:extLst>
        </c:ser>
        <c:ser>
          <c:idx val="1"/>
          <c:order val="2"/>
          <c:tx>
            <c:strRef>
              <c:f>'Calculation (3)'!$Y$64</c:f>
              <c:strCache>
                <c:ptCount val="1"/>
                <c:pt idx="0">
                  <c:v>Low</c:v>
                </c:pt>
              </c:strCache>
            </c:strRef>
          </c:tx>
          <c:spPr>
            <a:ln w="22225">
              <a:prstDash val="dashDot"/>
            </a:ln>
          </c:spPr>
          <c:marker>
            <c:symbol val="none"/>
          </c:marker>
          <c:cat>
            <c:strRef>
              <c:f>'Calculation (3)'!$W$65:$W$77</c:f>
              <c:strCache>
                <c:ptCount val="13"/>
                <c:pt idx="0">
                  <c:v>2 in.</c:v>
                </c:pt>
                <c:pt idx="1">
                  <c:v>1 1/2 in.</c:v>
                </c:pt>
                <c:pt idx="2">
                  <c:v>1 in.</c:v>
                </c:pt>
                <c:pt idx="3">
                  <c:v>3/4 in.</c:v>
                </c:pt>
                <c:pt idx="4">
                  <c:v>1/2 in.</c:v>
                </c:pt>
                <c:pt idx="5">
                  <c:v>3/8 in.</c:v>
                </c:pt>
                <c:pt idx="6">
                  <c:v>No. 4</c:v>
                </c:pt>
                <c:pt idx="7">
                  <c:v>No. 8</c:v>
                </c:pt>
                <c:pt idx="8">
                  <c:v>No. 16</c:v>
                </c:pt>
                <c:pt idx="9">
                  <c:v>No. 30</c:v>
                </c:pt>
                <c:pt idx="10">
                  <c:v>No. 50</c:v>
                </c:pt>
                <c:pt idx="11">
                  <c:v>No. 100</c:v>
                </c:pt>
                <c:pt idx="12">
                  <c:v>No. 200</c:v>
                </c:pt>
              </c:strCache>
            </c:strRef>
          </c:cat>
          <c:val>
            <c:numRef>
              <c:f>'Calculation (3)'!$Y$65:$Y$77</c:f>
              <c:numCache>
                <c:formatCode>0.0%</c:formatCode>
                <c:ptCount val="13"/>
                <c:pt idx="0">
                  <c:v>#N/A</c:v>
                </c:pt>
                <c:pt idx="1">
                  <c:v>#N/A</c:v>
                </c:pt>
                <c:pt idx="2">
                  <c:v>#N/A</c:v>
                </c:pt>
                <c:pt idx="3">
                  <c:v>0</c:v>
                </c:pt>
                <c:pt idx="4">
                  <c:v>0.08</c:v>
                </c:pt>
                <c:pt idx="5">
                  <c:v>0.08</c:v>
                </c:pt>
                <c:pt idx="6">
                  <c:v>0.08</c:v>
                </c:pt>
                <c:pt idx="7">
                  <c:v>0.08</c:v>
                </c:pt>
                <c:pt idx="8">
                  <c:v>0.08</c:v>
                </c:pt>
                <c:pt idx="9">
                  <c:v>0.08</c:v>
                </c:pt>
                <c:pt idx="10">
                  <c:v>0.08</c:v>
                </c:pt>
                <c:pt idx="11">
                  <c:v>0</c:v>
                </c:pt>
                <c:pt idx="12">
                  <c:v>#N/A</c:v>
                </c:pt>
              </c:numCache>
            </c:numRef>
          </c:val>
          <c:smooth val="0"/>
          <c:extLst>
            <c:ext xmlns:c16="http://schemas.microsoft.com/office/drawing/2014/chart" uri="{C3380CC4-5D6E-409C-BE32-E72D297353CC}">
              <c16:uniqueId val="{00000002-3461-4D13-AE54-A82EDDFBB7D9}"/>
            </c:ext>
          </c:extLst>
        </c:ser>
        <c:dLbls>
          <c:showLegendKey val="0"/>
          <c:showVal val="0"/>
          <c:showCatName val="0"/>
          <c:showSerName val="0"/>
          <c:showPercent val="0"/>
          <c:showBubbleSize val="0"/>
        </c:dLbls>
        <c:smooth val="0"/>
        <c:axId val="49131520"/>
        <c:axId val="49133440"/>
      </c:lineChart>
      <c:catAx>
        <c:axId val="49131520"/>
        <c:scaling>
          <c:orientation val="minMax"/>
        </c:scaling>
        <c:delete val="0"/>
        <c:axPos val="b"/>
        <c:title>
          <c:tx>
            <c:rich>
              <a:bodyPr/>
              <a:lstStyle/>
              <a:p>
                <a:pPr>
                  <a:defRPr/>
                </a:pPr>
                <a:r>
                  <a:rPr lang="en-US"/>
                  <a:t>Sieve Size</a:t>
                </a:r>
              </a:p>
            </c:rich>
          </c:tx>
          <c:layout>
            <c:manualLayout>
              <c:xMode val="edge"/>
              <c:yMode val="edge"/>
              <c:x val="0.38128157664502482"/>
              <c:y val="0.92644428537341961"/>
            </c:manualLayout>
          </c:layout>
          <c:overlay val="0"/>
        </c:title>
        <c:numFmt formatCode="General" sourceLinked="1"/>
        <c:majorTickMark val="out"/>
        <c:minorTickMark val="none"/>
        <c:tickLblPos val="nextTo"/>
        <c:txPr>
          <a:bodyPr rot="-5400000" vert="horz"/>
          <a:lstStyle/>
          <a:p>
            <a:pPr>
              <a:defRPr/>
            </a:pPr>
            <a:endParaRPr lang="en-US"/>
          </a:p>
        </c:txPr>
        <c:crossAx val="49133440"/>
        <c:crosses val="autoZero"/>
        <c:auto val="1"/>
        <c:lblAlgn val="ctr"/>
        <c:lblOffset val="100"/>
        <c:tickLblSkip val="1"/>
        <c:noMultiLvlLbl val="0"/>
      </c:catAx>
      <c:valAx>
        <c:axId val="49133440"/>
        <c:scaling>
          <c:orientation val="minMax"/>
        </c:scaling>
        <c:delete val="0"/>
        <c:axPos val="l"/>
        <c:majorGridlines/>
        <c:title>
          <c:tx>
            <c:rich>
              <a:bodyPr rot="-5400000" vert="horz"/>
              <a:lstStyle/>
              <a:p>
                <a:pPr>
                  <a:defRPr/>
                </a:pPr>
                <a:r>
                  <a:rPr lang="en-US"/>
                  <a:t>Percent Retained on Sieve</a:t>
                </a:r>
              </a:p>
            </c:rich>
          </c:tx>
          <c:overlay val="0"/>
        </c:title>
        <c:numFmt formatCode="0%" sourceLinked="0"/>
        <c:majorTickMark val="out"/>
        <c:minorTickMark val="none"/>
        <c:tickLblPos val="nextTo"/>
        <c:crossAx val="49131520"/>
        <c:crosses val="autoZero"/>
        <c:crossBetween val="between"/>
      </c:valAx>
    </c:plotArea>
    <c:legend>
      <c:legendPos val="r"/>
      <c:overlay val="0"/>
    </c:legend>
    <c:plotVisOnly val="1"/>
    <c:dispBlanksAs val="gap"/>
    <c:showDLblsOverMax val="0"/>
  </c:chart>
  <c:printSettings>
    <c:headerFooter/>
    <c:pageMargins b="0.75000000000000477" l="0.70000000000000062" r="0.70000000000000062" t="0.75000000000000477"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0.45 Power Chart</a:t>
            </a:r>
          </a:p>
        </c:rich>
      </c:tx>
      <c:overlay val="0"/>
    </c:title>
    <c:autoTitleDeleted val="0"/>
    <c:plotArea>
      <c:layout>
        <c:manualLayout>
          <c:layoutTarget val="inner"/>
          <c:xMode val="edge"/>
          <c:yMode val="edge"/>
          <c:x val="0.11843285214348206"/>
          <c:y val="0.13585818166171851"/>
          <c:w val="0.80095603674540683"/>
          <c:h val="0.62833475323781263"/>
        </c:manualLayout>
      </c:layout>
      <c:barChart>
        <c:barDir val="col"/>
        <c:grouping val="clustered"/>
        <c:varyColors val="0"/>
        <c:ser>
          <c:idx val="4"/>
          <c:order val="3"/>
          <c:tx>
            <c:strRef>
              <c:f>'Calculation (3)'!$AQ$42</c:f>
              <c:strCache>
                <c:ptCount val="1"/>
                <c:pt idx="0">
                  <c:v>Sieve</c:v>
                </c:pt>
              </c:strCache>
            </c:strRef>
          </c:tx>
          <c:invertIfNegative val="0"/>
          <c:val>
            <c:numRef>
              <c:f>'Calculation (3)'!$AQ$60:$AQ$198</c:f>
              <c:numCache>
                <c:formatCode>General</c:formatCode>
                <c:ptCount val="139"/>
                <c:pt idx="0">
                  <c:v>#N/A</c:v>
                </c:pt>
                <c:pt idx="1">
                  <c:v>#N/A</c:v>
                </c:pt>
                <c:pt idx="2">
                  <c:v>#N/A</c:v>
                </c:pt>
                <c:pt idx="3">
                  <c:v>#N/A</c:v>
                </c:pt>
                <c:pt idx="4">
                  <c:v>#N/A</c:v>
                </c:pt>
                <c:pt idx="5">
                  <c:v>#N/A</c:v>
                </c:pt>
                <c:pt idx="6">
                  <c:v>#N/A</c:v>
                </c:pt>
                <c:pt idx="7" formatCode="0%">
                  <c:v>1</c:v>
                </c:pt>
                <c:pt idx="8">
                  <c:v>#N/A</c:v>
                </c:pt>
                <c:pt idx="9">
                  <c:v>#N/A</c:v>
                </c:pt>
                <c:pt idx="10" formatCode="0%">
                  <c:v>1</c:v>
                </c:pt>
                <c:pt idx="11">
                  <c:v>#N/A</c:v>
                </c:pt>
                <c:pt idx="12">
                  <c:v>#N/A</c:v>
                </c:pt>
                <c:pt idx="13" formatCode="0%">
                  <c:v>1</c:v>
                </c:pt>
                <c:pt idx="14">
                  <c:v>#N/A</c:v>
                </c:pt>
                <c:pt idx="15">
                  <c:v>#N/A</c:v>
                </c:pt>
                <c:pt idx="16">
                  <c:v>#N/A</c:v>
                </c:pt>
                <c:pt idx="17">
                  <c:v>#N/A</c:v>
                </c:pt>
                <c:pt idx="18" formatCode="0%">
                  <c:v>1</c:v>
                </c:pt>
                <c:pt idx="19">
                  <c:v>#N/A</c:v>
                </c:pt>
                <c:pt idx="20">
                  <c:v>#N/A</c:v>
                </c:pt>
                <c:pt idx="21">
                  <c:v>#N/A</c:v>
                </c:pt>
                <c:pt idx="22">
                  <c:v>#N/A</c:v>
                </c:pt>
                <c:pt idx="23">
                  <c:v>#N/A</c:v>
                </c:pt>
                <c:pt idx="24" formatCode="0%">
                  <c:v>1</c:v>
                </c:pt>
                <c:pt idx="25">
                  <c:v>#N/A</c:v>
                </c:pt>
                <c:pt idx="26">
                  <c:v>#N/A</c:v>
                </c:pt>
                <c:pt idx="27">
                  <c:v>#N/A</c:v>
                </c:pt>
                <c:pt idx="28">
                  <c:v>#N/A</c:v>
                </c:pt>
                <c:pt idx="29">
                  <c:v>#N/A</c:v>
                </c:pt>
                <c:pt idx="30">
                  <c:v>#N/A</c:v>
                </c:pt>
                <c:pt idx="31">
                  <c:v>#N/A</c:v>
                </c:pt>
                <c:pt idx="32">
                  <c:v>#N/A</c:v>
                </c:pt>
                <c:pt idx="33" formatCode="0%">
                  <c:v>1</c:v>
                </c:pt>
                <c:pt idx="34">
                  <c:v>#N/A</c:v>
                </c:pt>
                <c:pt idx="35">
                  <c:v>#N/A</c:v>
                </c:pt>
                <c:pt idx="36">
                  <c:v>#N/A</c:v>
                </c:pt>
                <c:pt idx="37">
                  <c:v>#N/A</c:v>
                </c:pt>
                <c:pt idx="38">
                  <c:v>#N/A</c:v>
                </c:pt>
                <c:pt idx="39">
                  <c:v>#N/A</c:v>
                </c:pt>
                <c:pt idx="40">
                  <c:v>#N/A</c:v>
                </c:pt>
                <c:pt idx="41">
                  <c:v>#N/A</c:v>
                </c:pt>
                <c:pt idx="42">
                  <c:v>#N/A</c:v>
                </c:pt>
                <c:pt idx="43">
                  <c:v>#N/A</c:v>
                </c:pt>
                <c:pt idx="44">
                  <c:v>#N/A</c:v>
                </c:pt>
                <c:pt idx="45" formatCode="0%">
                  <c:v>1</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formatCode="0%">
                  <c:v>1</c:v>
                </c:pt>
                <c:pt idx="63">
                  <c:v>#N/A</c:v>
                </c:pt>
                <c:pt idx="64">
                  <c:v>#N/A</c:v>
                </c:pt>
                <c:pt idx="65">
                  <c:v>#N/A</c:v>
                </c:pt>
                <c:pt idx="66">
                  <c:v>#N/A</c:v>
                </c:pt>
                <c:pt idx="67">
                  <c:v>#N/A</c:v>
                </c:pt>
                <c:pt idx="68">
                  <c:v>#N/A</c:v>
                </c:pt>
                <c:pt idx="69">
                  <c:v>#N/A</c:v>
                </c:pt>
                <c:pt idx="70" formatCode="0%">
                  <c:v>1</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formatCode="0%">
                  <c:v>1</c:v>
                </c:pt>
                <c:pt idx="85">
                  <c:v>#N/A</c:v>
                </c:pt>
                <c:pt idx="86">
                  <c:v>#N/A</c:v>
                </c:pt>
                <c:pt idx="87">
                  <c:v>#N/A</c:v>
                </c:pt>
                <c:pt idx="88">
                  <c:v>#N/A</c:v>
                </c:pt>
                <c:pt idx="89">
                  <c:v>#N/A</c:v>
                </c:pt>
                <c:pt idx="90">
                  <c:v>#N/A</c:v>
                </c:pt>
                <c:pt idx="91">
                  <c:v>#N/A</c:v>
                </c:pt>
                <c:pt idx="92">
                  <c:v>#N/A</c:v>
                </c:pt>
                <c:pt idx="93">
                  <c:v>#N/A</c:v>
                </c:pt>
                <c:pt idx="94">
                  <c:v>#N/A</c:v>
                </c:pt>
                <c:pt idx="95">
                  <c:v>#N/A</c:v>
                </c:pt>
                <c:pt idx="96" formatCode="0%">
                  <c:v>1</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formatCode="0%">
                  <c:v>1</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formatCode="0%">
                  <c:v>1</c:v>
                </c:pt>
                <c:pt idx="132">
                  <c:v>#N/A</c:v>
                </c:pt>
                <c:pt idx="133">
                  <c:v>#N/A</c:v>
                </c:pt>
                <c:pt idx="134">
                  <c:v>#N/A</c:v>
                </c:pt>
                <c:pt idx="135">
                  <c:v>#N/A</c:v>
                </c:pt>
                <c:pt idx="136">
                  <c:v>#N/A</c:v>
                </c:pt>
                <c:pt idx="137">
                  <c:v>#N/A</c:v>
                </c:pt>
                <c:pt idx="138">
                  <c:v>#N/A</c:v>
                </c:pt>
              </c:numCache>
            </c:numRef>
          </c:val>
          <c:extLst>
            <c:ext xmlns:c16="http://schemas.microsoft.com/office/drawing/2014/chart" uri="{C3380CC4-5D6E-409C-BE32-E72D297353CC}">
              <c16:uniqueId val="{00000000-65D9-48D8-8404-A35B26D566FF}"/>
            </c:ext>
          </c:extLst>
        </c:ser>
        <c:dLbls>
          <c:showLegendKey val="0"/>
          <c:showVal val="0"/>
          <c:showCatName val="0"/>
          <c:showSerName val="0"/>
          <c:showPercent val="0"/>
          <c:showBubbleSize val="0"/>
        </c:dLbls>
        <c:gapWidth val="500"/>
        <c:axId val="50079616"/>
        <c:axId val="50081792"/>
      </c:barChart>
      <c:lineChart>
        <c:grouping val="standard"/>
        <c:varyColors val="0"/>
        <c:ser>
          <c:idx val="3"/>
          <c:order val="0"/>
          <c:tx>
            <c:strRef>
              <c:f>'Calculation (3)'!$AP$42</c:f>
              <c:strCache>
                <c:ptCount val="1"/>
                <c:pt idx="0">
                  <c:v>High</c:v>
                </c:pt>
              </c:strCache>
            </c:strRef>
          </c:tx>
          <c:spPr>
            <a:ln w="15875">
              <a:prstDash val="dash"/>
            </a:ln>
          </c:spPr>
          <c:marker>
            <c:symbol val="none"/>
          </c:marker>
          <c:cat>
            <c:strRef>
              <c:f>'Calculation (3)'!$AL$60:$AL$198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 (3)'!$AP$60:$AP$198</c:f>
              <c:numCache>
                <c:formatCode>0%</c:formatCode>
                <c:ptCount val="139"/>
                <c:pt idx="0">
                  <c:v>7.0000000000000007E-2</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1-65D9-48D8-8404-A35B26D566FF}"/>
            </c:ext>
          </c:extLst>
        </c:ser>
        <c:ser>
          <c:idx val="1"/>
          <c:order val="1"/>
          <c:tx>
            <c:strRef>
              <c:f>'Calculation (3)'!$AM$42</c:f>
              <c:strCache>
                <c:ptCount val="1"/>
                <c:pt idx="0">
                  <c:v>#REF!</c:v>
                </c:pt>
              </c:strCache>
            </c:strRef>
          </c:tx>
          <c:marker>
            <c:symbol val="square"/>
            <c:size val="5"/>
          </c:marker>
          <c:cat>
            <c:strRef>
              <c:f>'Calculation (3)'!$AL$60:$AL$198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 (3)'!$AM$60:$AM$198</c:f>
              <c:numCache>
                <c:formatCode>0%</c:formatCode>
                <c:ptCount val="139"/>
                <c:pt idx="0">
                  <c:v>0</c:v>
                </c:pt>
                <c:pt idx="1">
                  <c:v>#N/A</c:v>
                </c:pt>
                <c:pt idx="2">
                  <c:v>#N/A</c:v>
                </c:pt>
                <c:pt idx="3">
                  <c:v>#N/A</c:v>
                </c:pt>
                <c:pt idx="4">
                  <c:v>#N/A</c:v>
                </c:pt>
                <c:pt idx="5">
                  <c:v>#N/A</c:v>
                </c:pt>
                <c:pt idx="6">
                  <c:v>#N/A</c:v>
                </c:pt>
                <c:pt idx="7">
                  <c:v>0</c:v>
                </c:pt>
                <c:pt idx="8">
                  <c:v>#N/A</c:v>
                </c:pt>
                <c:pt idx="9">
                  <c:v>#N/A</c:v>
                </c:pt>
                <c:pt idx="10">
                  <c:v>0</c:v>
                </c:pt>
                <c:pt idx="11">
                  <c:v>#N/A</c:v>
                </c:pt>
                <c:pt idx="12">
                  <c:v>#N/A</c:v>
                </c:pt>
                <c:pt idx="13">
                  <c:v>0</c:v>
                </c:pt>
                <c:pt idx="14">
                  <c:v>#N/A</c:v>
                </c:pt>
                <c:pt idx="15">
                  <c:v>#N/A</c:v>
                </c:pt>
                <c:pt idx="16">
                  <c:v>#N/A</c:v>
                </c:pt>
                <c:pt idx="17">
                  <c:v>#N/A</c:v>
                </c:pt>
                <c:pt idx="18">
                  <c:v>0</c:v>
                </c:pt>
                <c:pt idx="19">
                  <c:v>#N/A</c:v>
                </c:pt>
                <c:pt idx="20">
                  <c:v>#N/A</c:v>
                </c:pt>
                <c:pt idx="21">
                  <c:v>#N/A</c:v>
                </c:pt>
                <c:pt idx="22">
                  <c:v>#N/A</c:v>
                </c:pt>
                <c:pt idx="23">
                  <c:v>#N/A</c:v>
                </c:pt>
                <c:pt idx="24">
                  <c:v>0</c:v>
                </c:pt>
                <c:pt idx="25">
                  <c:v>#N/A</c:v>
                </c:pt>
                <c:pt idx="26">
                  <c:v>#N/A</c:v>
                </c:pt>
                <c:pt idx="27">
                  <c:v>#N/A</c:v>
                </c:pt>
                <c:pt idx="28">
                  <c:v>#N/A</c:v>
                </c:pt>
                <c:pt idx="29">
                  <c:v>#N/A</c:v>
                </c:pt>
                <c:pt idx="30">
                  <c:v>#N/A</c:v>
                </c:pt>
                <c:pt idx="31">
                  <c:v>#N/A</c:v>
                </c:pt>
                <c:pt idx="32">
                  <c:v>#N/A</c:v>
                </c:pt>
                <c:pt idx="33">
                  <c:v>0</c:v>
                </c:pt>
                <c:pt idx="34">
                  <c:v>#N/A</c:v>
                </c:pt>
                <c:pt idx="35">
                  <c:v>#N/A</c:v>
                </c:pt>
                <c:pt idx="36">
                  <c:v>#N/A</c:v>
                </c:pt>
                <c:pt idx="37">
                  <c:v>#N/A</c:v>
                </c:pt>
                <c:pt idx="38">
                  <c:v>#N/A</c:v>
                </c:pt>
                <c:pt idx="39">
                  <c:v>#N/A</c:v>
                </c:pt>
                <c:pt idx="40">
                  <c:v>#N/A</c:v>
                </c:pt>
                <c:pt idx="41">
                  <c:v>#N/A</c:v>
                </c:pt>
                <c:pt idx="42">
                  <c:v>#N/A</c:v>
                </c:pt>
                <c:pt idx="43">
                  <c:v>#N/A</c:v>
                </c:pt>
                <c:pt idx="44">
                  <c:v>#N/A</c:v>
                </c:pt>
                <c:pt idx="45">
                  <c:v>0</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0</c:v>
                </c:pt>
                <c:pt idx="63">
                  <c:v>#N/A</c:v>
                </c:pt>
                <c:pt idx="64">
                  <c:v>#N/A</c:v>
                </c:pt>
                <c:pt idx="65">
                  <c:v>#N/A</c:v>
                </c:pt>
                <c:pt idx="66">
                  <c:v>#N/A</c:v>
                </c:pt>
                <c:pt idx="67">
                  <c:v>#N/A</c:v>
                </c:pt>
                <c:pt idx="68">
                  <c:v>#N/A</c:v>
                </c:pt>
                <c:pt idx="69">
                  <c:v>#N/A</c:v>
                </c:pt>
                <c:pt idx="70">
                  <c:v>0</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0</c:v>
                </c:pt>
                <c:pt idx="85">
                  <c:v>#N/A</c:v>
                </c:pt>
                <c:pt idx="86">
                  <c:v>#N/A</c:v>
                </c:pt>
                <c:pt idx="87">
                  <c:v>#N/A</c:v>
                </c:pt>
                <c:pt idx="88">
                  <c:v>#N/A</c:v>
                </c:pt>
                <c:pt idx="89">
                  <c:v>#N/A</c:v>
                </c:pt>
                <c:pt idx="90">
                  <c:v>#N/A</c:v>
                </c:pt>
                <c:pt idx="91">
                  <c:v>#N/A</c:v>
                </c:pt>
                <c:pt idx="92">
                  <c:v>#N/A</c:v>
                </c:pt>
                <c:pt idx="93">
                  <c:v>#N/A</c:v>
                </c:pt>
                <c:pt idx="94">
                  <c:v>#N/A</c:v>
                </c:pt>
                <c:pt idx="95">
                  <c:v>#N/A</c:v>
                </c:pt>
                <c:pt idx="96">
                  <c:v>0</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0</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2-65D9-48D8-8404-A35B26D566FF}"/>
            </c:ext>
          </c:extLst>
        </c:ser>
        <c:ser>
          <c:idx val="0"/>
          <c:order val="2"/>
          <c:tx>
            <c:strRef>
              <c:f>'Calculation (3)'!$AN$42</c:f>
              <c:strCache>
                <c:ptCount val="1"/>
                <c:pt idx="0">
                  <c:v>Power Chart</c:v>
                </c:pt>
              </c:strCache>
            </c:strRef>
          </c:tx>
          <c:spPr>
            <a:ln w="15875"/>
          </c:spPr>
          <c:marker>
            <c:symbol val="none"/>
          </c:marker>
          <c:cat>
            <c:strRef>
              <c:f>'Calculation (3)'!$AL$60:$AL$198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 (3)'!$AN$60:$AN$198</c:f>
              <c:numCache>
                <c:formatCode>0%</c:formatCode>
                <c:ptCount val="139"/>
                <c:pt idx="0">
                  <c:v>0</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3-65D9-48D8-8404-A35B26D566FF}"/>
            </c:ext>
          </c:extLst>
        </c:ser>
        <c:ser>
          <c:idx val="2"/>
          <c:order val="4"/>
          <c:tx>
            <c:strRef>
              <c:f>'Calculation (3)'!$AO$42</c:f>
              <c:strCache>
                <c:ptCount val="1"/>
                <c:pt idx="0">
                  <c:v>Low</c:v>
                </c:pt>
              </c:strCache>
            </c:strRef>
          </c:tx>
          <c:spPr>
            <a:ln w="15875">
              <a:prstDash val="dash"/>
            </a:ln>
          </c:spPr>
          <c:marker>
            <c:symbol val="none"/>
          </c:marker>
          <c:cat>
            <c:strRef>
              <c:f>'Calculation (3)'!$AL$60:$AL$198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 (3)'!$AO$60:$AO$198</c:f>
              <c:numCache>
                <c:formatCode>0%</c:formatCode>
                <c:ptCount val="139"/>
                <c:pt idx="0">
                  <c:v>-7.0000000000000007E-2</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4-65D9-48D8-8404-A35B26D566FF}"/>
            </c:ext>
          </c:extLst>
        </c:ser>
        <c:dLbls>
          <c:showLegendKey val="0"/>
          <c:showVal val="0"/>
          <c:showCatName val="0"/>
          <c:showSerName val="0"/>
          <c:showPercent val="0"/>
          <c:showBubbleSize val="0"/>
        </c:dLbls>
        <c:marker val="1"/>
        <c:smooth val="0"/>
        <c:axId val="50079616"/>
        <c:axId val="50081792"/>
      </c:lineChart>
      <c:catAx>
        <c:axId val="50079616"/>
        <c:scaling>
          <c:orientation val="minMax"/>
        </c:scaling>
        <c:delete val="0"/>
        <c:axPos val="b"/>
        <c:title>
          <c:tx>
            <c:rich>
              <a:bodyPr/>
              <a:lstStyle/>
              <a:p>
                <a:pPr>
                  <a:defRPr/>
                </a:pPr>
                <a:r>
                  <a:rPr lang="en-US"/>
                  <a:t>Sieve Size</a:t>
                </a:r>
                <a:r>
                  <a:rPr lang="en-US" baseline="0"/>
                  <a:t>  (Opening to the 0.45 power)</a:t>
                </a:r>
                <a:r>
                  <a:rPr lang="en-US"/>
                  <a:t> </a:t>
                </a:r>
              </a:p>
            </c:rich>
          </c:tx>
          <c:overlay val="0"/>
        </c:title>
        <c:numFmt formatCode="General" sourceLinked="1"/>
        <c:majorTickMark val="out"/>
        <c:minorTickMark val="none"/>
        <c:tickLblPos val="nextTo"/>
        <c:txPr>
          <a:bodyPr rot="-5400000" vert="horz"/>
          <a:lstStyle/>
          <a:p>
            <a:pPr>
              <a:defRPr/>
            </a:pPr>
            <a:endParaRPr lang="en-US"/>
          </a:p>
        </c:txPr>
        <c:crossAx val="50081792"/>
        <c:crosses val="autoZero"/>
        <c:auto val="1"/>
        <c:lblAlgn val="ctr"/>
        <c:lblOffset val="100"/>
        <c:noMultiLvlLbl val="0"/>
      </c:catAx>
      <c:valAx>
        <c:axId val="50081792"/>
        <c:scaling>
          <c:orientation val="minMax"/>
          <c:max val="1"/>
          <c:min val="0"/>
        </c:scaling>
        <c:delete val="0"/>
        <c:axPos val="l"/>
        <c:majorGridlines/>
        <c:title>
          <c:tx>
            <c:rich>
              <a:bodyPr rot="-5400000" vert="horz"/>
              <a:lstStyle/>
              <a:p>
                <a:pPr>
                  <a:defRPr/>
                </a:pPr>
                <a:r>
                  <a:rPr lang="en-US"/>
                  <a:t>Percent Passing</a:t>
                </a:r>
              </a:p>
            </c:rich>
          </c:tx>
          <c:overlay val="0"/>
        </c:title>
        <c:numFmt formatCode="0%" sourceLinked="0"/>
        <c:majorTickMark val="out"/>
        <c:minorTickMark val="none"/>
        <c:tickLblPos val="nextTo"/>
        <c:crossAx val="50079616"/>
        <c:crosses val="autoZero"/>
        <c:crossBetween val="between"/>
      </c:valAx>
    </c:plotArea>
    <c:legend>
      <c:legendPos val="r"/>
      <c:legendEntry>
        <c:idx val="0"/>
        <c:delete val="1"/>
      </c:legendEntry>
      <c:overlay val="0"/>
      <c:spPr>
        <a:solidFill>
          <a:schemeClr val="bg1"/>
        </a:solidFill>
        <a:ln>
          <a:solidFill>
            <a:schemeClr val="accent1"/>
          </a:solidFill>
        </a:ln>
      </c:spPr>
    </c:legend>
    <c:plotVisOnly val="1"/>
    <c:dispBlanksAs val="span"/>
    <c:showDLblsOverMax val="0"/>
  </c:chart>
  <c:printSettings>
    <c:headerFooter/>
    <c:pageMargins b="0.75000000000000466" l="0.70000000000000062" r="0.70000000000000062" t="0.75000000000000466" header="0.30000000000000032" footer="0.30000000000000032"/>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0.45 Power Chart (Best Fit Example)</a:t>
            </a:r>
          </a:p>
        </c:rich>
      </c:tx>
      <c:layout>
        <c:manualLayout>
          <c:xMode val="edge"/>
          <c:yMode val="edge"/>
          <c:x val="0.18088299488879694"/>
          <c:y val="2.6229508196721311E-2"/>
        </c:manualLayout>
      </c:layout>
      <c:overlay val="0"/>
    </c:title>
    <c:autoTitleDeleted val="0"/>
    <c:plotArea>
      <c:layout>
        <c:manualLayout>
          <c:layoutTarget val="inner"/>
          <c:xMode val="edge"/>
          <c:yMode val="edge"/>
          <c:x val="0.11843285214348206"/>
          <c:y val="0.13585818166171851"/>
          <c:w val="0.80095603674540683"/>
          <c:h val="0.62833475323781263"/>
        </c:manualLayout>
      </c:layout>
      <c:lineChart>
        <c:grouping val="standard"/>
        <c:varyColors val="0"/>
        <c:ser>
          <c:idx val="3"/>
          <c:order val="0"/>
          <c:tx>
            <c:strRef>
              <c:f>'Calculation (2)'!$AW$42</c:f>
              <c:strCache>
                <c:ptCount val="1"/>
                <c:pt idx="0">
                  <c:v>High</c:v>
                </c:pt>
              </c:strCache>
            </c:strRef>
          </c:tx>
          <c:spPr>
            <a:ln w="15875">
              <a:prstDash val="dash"/>
            </a:ln>
          </c:spPr>
          <c:marker>
            <c:symbol val="none"/>
          </c:marker>
          <c:cat>
            <c:strRef>
              <c:f>'Calculation (2)'!$AL$60:$AL$198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 (2)'!$AW$60:$AW$198</c:f>
              <c:numCache>
                <c:formatCode>0%</c:formatCode>
                <c:ptCount val="139"/>
                <c:pt idx="0">
                  <c:v>0</c:v>
                </c:pt>
                <c:pt idx="1">
                  <c:v>#N/A</c:v>
                </c:pt>
                <c:pt idx="2">
                  <c:v>#N/A</c:v>
                </c:pt>
                <c:pt idx="3">
                  <c:v>#N/A</c:v>
                </c:pt>
                <c:pt idx="4">
                  <c:v>#N/A</c:v>
                </c:pt>
                <c:pt idx="5">
                  <c:v>#N/A</c:v>
                </c:pt>
                <c:pt idx="6">
                  <c:v>#N/A</c:v>
                </c:pt>
                <c:pt idx="7">
                  <c:v>0</c:v>
                </c:pt>
                <c:pt idx="8">
                  <c:v>#N/A</c:v>
                </c:pt>
                <c:pt idx="9">
                  <c:v>#N/A</c:v>
                </c:pt>
                <c:pt idx="10">
                  <c:v>0</c:v>
                </c:pt>
                <c:pt idx="11">
                  <c:v>#N/A</c:v>
                </c:pt>
                <c:pt idx="12">
                  <c:v>#N/A</c:v>
                </c:pt>
                <c:pt idx="13">
                  <c:v>0</c:v>
                </c:pt>
                <c:pt idx="14">
                  <c:v>#N/A</c:v>
                </c:pt>
                <c:pt idx="15">
                  <c:v>#N/A</c:v>
                </c:pt>
                <c:pt idx="16">
                  <c:v>#N/A</c:v>
                </c:pt>
                <c:pt idx="17">
                  <c:v>#N/A</c:v>
                </c:pt>
                <c:pt idx="18">
                  <c:v>0</c:v>
                </c:pt>
                <c:pt idx="19">
                  <c:v>#N/A</c:v>
                </c:pt>
                <c:pt idx="20">
                  <c:v>#N/A</c:v>
                </c:pt>
                <c:pt idx="21">
                  <c:v>#N/A</c:v>
                </c:pt>
                <c:pt idx="22">
                  <c:v>#N/A</c:v>
                </c:pt>
                <c:pt idx="23">
                  <c:v>#N/A</c:v>
                </c:pt>
                <c:pt idx="24">
                  <c:v>0</c:v>
                </c:pt>
                <c:pt idx="25">
                  <c:v>#N/A</c:v>
                </c:pt>
                <c:pt idx="26">
                  <c:v>#N/A</c:v>
                </c:pt>
                <c:pt idx="27">
                  <c:v>#N/A</c:v>
                </c:pt>
                <c:pt idx="28">
                  <c:v>#N/A</c:v>
                </c:pt>
                <c:pt idx="29">
                  <c:v>#N/A</c:v>
                </c:pt>
                <c:pt idx="30">
                  <c:v>#N/A</c:v>
                </c:pt>
                <c:pt idx="31">
                  <c:v>#N/A</c:v>
                </c:pt>
                <c:pt idx="32">
                  <c:v>#N/A</c:v>
                </c:pt>
                <c:pt idx="33">
                  <c:v>0</c:v>
                </c:pt>
                <c:pt idx="34">
                  <c:v>#N/A</c:v>
                </c:pt>
                <c:pt idx="35">
                  <c:v>#N/A</c:v>
                </c:pt>
                <c:pt idx="36">
                  <c:v>#N/A</c:v>
                </c:pt>
                <c:pt idx="37">
                  <c:v>#N/A</c:v>
                </c:pt>
                <c:pt idx="38">
                  <c:v>#N/A</c:v>
                </c:pt>
                <c:pt idx="39">
                  <c:v>#N/A</c:v>
                </c:pt>
                <c:pt idx="40">
                  <c:v>#N/A</c:v>
                </c:pt>
                <c:pt idx="41">
                  <c:v>#N/A</c:v>
                </c:pt>
                <c:pt idx="42">
                  <c:v>#N/A</c:v>
                </c:pt>
                <c:pt idx="43">
                  <c:v>#N/A</c:v>
                </c:pt>
                <c:pt idx="44">
                  <c:v>#N/A</c:v>
                </c:pt>
                <c:pt idx="45">
                  <c:v>0</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0</c:v>
                </c:pt>
                <c:pt idx="63">
                  <c:v>#N/A</c:v>
                </c:pt>
                <c:pt idx="64">
                  <c:v>#N/A</c:v>
                </c:pt>
                <c:pt idx="65">
                  <c:v>#N/A</c:v>
                </c:pt>
                <c:pt idx="66">
                  <c:v>#N/A</c:v>
                </c:pt>
                <c:pt idx="67">
                  <c:v>#N/A</c:v>
                </c:pt>
                <c:pt idx="68">
                  <c:v>#N/A</c:v>
                </c:pt>
                <c:pt idx="69">
                  <c:v>#N/A</c:v>
                </c:pt>
                <c:pt idx="70">
                  <c:v>0</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0</c:v>
                </c:pt>
                <c:pt idx="85">
                  <c:v>#N/A</c:v>
                </c:pt>
                <c:pt idx="86">
                  <c:v>#N/A</c:v>
                </c:pt>
                <c:pt idx="87">
                  <c:v>#N/A</c:v>
                </c:pt>
                <c:pt idx="88">
                  <c:v>#N/A</c:v>
                </c:pt>
                <c:pt idx="89">
                  <c:v>#N/A</c:v>
                </c:pt>
                <c:pt idx="90">
                  <c:v>#N/A</c:v>
                </c:pt>
                <c:pt idx="91">
                  <c:v>#N/A</c:v>
                </c:pt>
                <c:pt idx="92">
                  <c:v>#N/A</c:v>
                </c:pt>
                <c:pt idx="93">
                  <c:v>#N/A</c:v>
                </c:pt>
                <c:pt idx="94">
                  <c:v>#N/A</c:v>
                </c:pt>
                <c:pt idx="95">
                  <c:v>#N/A</c:v>
                </c:pt>
                <c:pt idx="96">
                  <c:v>0</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0</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0-5179-4977-AA18-16620BA77851}"/>
            </c:ext>
          </c:extLst>
        </c:ser>
        <c:ser>
          <c:idx val="1"/>
          <c:order val="1"/>
          <c:tx>
            <c:strRef>
              <c:f>'Calculation (2)'!$AM$42</c:f>
              <c:strCache>
                <c:ptCount val="1"/>
                <c:pt idx="0">
                  <c:v>#REF!</c:v>
                </c:pt>
              </c:strCache>
            </c:strRef>
          </c:tx>
          <c:marker>
            <c:symbol val="square"/>
            <c:size val="5"/>
          </c:marker>
          <c:cat>
            <c:strRef>
              <c:f>'Calculation (2)'!$AL$60:$AL$198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 (2)'!$AM$60:$AM$198</c:f>
              <c:numCache>
                <c:formatCode>0%</c:formatCode>
                <c:ptCount val="139"/>
                <c:pt idx="0">
                  <c:v>0</c:v>
                </c:pt>
                <c:pt idx="1">
                  <c:v>#N/A</c:v>
                </c:pt>
                <c:pt idx="2">
                  <c:v>#N/A</c:v>
                </c:pt>
                <c:pt idx="3">
                  <c:v>#N/A</c:v>
                </c:pt>
                <c:pt idx="4">
                  <c:v>#N/A</c:v>
                </c:pt>
                <c:pt idx="5">
                  <c:v>#N/A</c:v>
                </c:pt>
                <c:pt idx="6">
                  <c:v>#N/A</c:v>
                </c:pt>
                <c:pt idx="7">
                  <c:v>0</c:v>
                </c:pt>
                <c:pt idx="8">
                  <c:v>#N/A</c:v>
                </c:pt>
                <c:pt idx="9">
                  <c:v>#N/A</c:v>
                </c:pt>
                <c:pt idx="10">
                  <c:v>0</c:v>
                </c:pt>
                <c:pt idx="11">
                  <c:v>#N/A</c:v>
                </c:pt>
                <c:pt idx="12">
                  <c:v>#N/A</c:v>
                </c:pt>
                <c:pt idx="13">
                  <c:v>0</c:v>
                </c:pt>
                <c:pt idx="14">
                  <c:v>#N/A</c:v>
                </c:pt>
                <c:pt idx="15">
                  <c:v>#N/A</c:v>
                </c:pt>
                <c:pt idx="16">
                  <c:v>#N/A</c:v>
                </c:pt>
                <c:pt idx="17">
                  <c:v>#N/A</c:v>
                </c:pt>
                <c:pt idx="18">
                  <c:v>0</c:v>
                </c:pt>
                <c:pt idx="19">
                  <c:v>#N/A</c:v>
                </c:pt>
                <c:pt idx="20">
                  <c:v>#N/A</c:v>
                </c:pt>
                <c:pt idx="21">
                  <c:v>#N/A</c:v>
                </c:pt>
                <c:pt idx="22">
                  <c:v>#N/A</c:v>
                </c:pt>
                <c:pt idx="23">
                  <c:v>#N/A</c:v>
                </c:pt>
                <c:pt idx="24">
                  <c:v>0</c:v>
                </c:pt>
                <c:pt idx="25">
                  <c:v>#N/A</c:v>
                </c:pt>
                <c:pt idx="26">
                  <c:v>#N/A</c:v>
                </c:pt>
                <c:pt idx="27">
                  <c:v>#N/A</c:v>
                </c:pt>
                <c:pt idx="28">
                  <c:v>#N/A</c:v>
                </c:pt>
                <c:pt idx="29">
                  <c:v>#N/A</c:v>
                </c:pt>
                <c:pt idx="30">
                  <c:v>#N/A</c:v>
                </c:pt>
                <c:pt idx="31">
                  <c:v>#N/A</c:v>
                </c:pt>
                <c:pt idx="32">
                  <c:v>#N/A</c:v>
                </c:pt>
                <c:pt idx="33">
                  <c:v>0</c:v>
                </c:pt>
                <c:pt idx="34">
                  <c:v>#N/A</c:v>
                </c:pt>
                <c:pt idx="35">
                  <c:v>#N/A</c:v>
                </c:pt>
                <c:pt idx="36">
                  <c:v>#N/A</c:v>
                </c:pt>
                <c:pt idx="37">
                  <c:v>#N/A</c:v>
                </c:pt>
                <c:pt idx="38">
                  <c:v>#N/A</c:v>
                </c:pt>
                <c:pt idx="39">
                  <c:v>#N/A</c:v>
                </c:pt>
                <c:pt idx="40">
                  <c:v>#N/A</c:v>
                </c:pt>
                <c:pt idx="41">
                  <c:v>#N/A</c:v>
                </c:pt>
                <c:pt idx="42">
                  <c:v>#N/A</c:v>
                </c:pt>
                <c:pt idx="43">
                  <c:v>#N/A</c:v>
                </c:pt>
                <c:pt idx="44">
                  <c:v>#N/A</c:v>
                </c:pt>
                <c:pt idx="45">
                  <c:v>0</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0</c:v>
                </c:pt>
                <c:pt idx="63">
                  <c:v>#N/A</c:v>
                </c:pt>
                <c:pt idx="64">
                  <c:v>#N/A</c:v>
                </c:pt>
                <c:pt idx="65">
                  <c:v>#N/A</c:v>
                </c:pt>
                <c:pt idx="66">
                  <c:v>#N/A</c:v>
                </c:pt>
                <c:pt idx="67">
                  <c:v>#N/A</c:v>
                </c:pt>
                <c:pt idx="68">
                  <c:v>#N/A</c:v>
                </c:pt>
                <c:pt idx="69">
                  <c:v>#N/A</c:v>
                </c:pt>
                <c:pt idx="70">
                  <c:v>0</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0</c:v>
                </c:pt>
                <c:pt idx="85">
                  <c:v>#N/A</c:v>
                </c:pt>
                <c:pt idx="86">
                  <c:v>#N/A</c:v>
                </c:pt>
                <c:pt idx="87">
                  <c:v>#N/A</c:v>
                </c:pt>
                <c:pt idx="88">
                  <c:v>#N/A</c:v>
                </c:pt>
                <c:pt idx="89">
                  <c:v>#N/A</c:v>
                </c:pt>
                <c:pt idx="90">
                  <c:v>#N/A</c:v>
                </c:pt>
                <c:pt idx="91">
                  <c:v>#N/A</c:v>
                </c:pt>
                <c:pt idx="92">
                  <c:v>#N/A</c:v>
                </c:pt>
                <c:pt idx="93">
                  <c:v>#N/A</c:v>
                </c:pt>
                <c:pt idx="94">
                  <c:v>#N/A</c:v>
                </c:pt>
                <c:pt idx="95">
                  <c:v>#N/A</c:v>
                </c:pt>
                <c:pt idx="96">
                  <c:v>0</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0</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1-5179-4977-AA18-16620BA77851}"/>
            </c:ext>
          </c:extLst>
        </c:ser>
        <c:ser>
          <c:idx val="0"/>
          <c:order val="2"/>
          <c:tx>
            <c:strRef>
              <c:f>'Calculation (2)'!$AU$42</c:f>
              <c:strCache>
                <c:ptCount val="1"/>
                <c:pt idx="0">
                  <c:v>Best Fit</c:v>
                </c:pt>
              </c:strCache>
            </c:strRef>
          </c:tx>
          <c:spPr>
            <a:ln w="15875"/>
          </c:spPr>
          <c:marker>
            <c:symbol val="none"/>
          </c:marker>
          <c:cat>
            <c:strRef>
              <c:f>'Calculation (2)'!$AL$60:$AL$198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 (2)'!$AU$60:$AU$198</c:f>
              <c:numCache>
                <c:formatCode>0%</c:formatCode>
                <c:ptCount val="139"/>
                <c:pt idx="0">
                  <c:v>0</c:v>
                </c:pt>
                <c:pt idx="1">
                  <c:v>#N/A</c:v>
                </c:pt>
                <c:pt idx="2">
                  <c:v>#N/A</c:v>
                </c:pt>
                <c:pt idx="3">
                  <c:v>#N/A</c:v>
                </c:pt>
                <c:pt idx="4">
                  <c:v>#N/A</c:v>
                </c:pt>
                <c:pt idx="5">
                  <c:v>#N/A</c:v>
                </c:pt>
                <c:pt idx="6">
                  <c:v>#N/A</c:v>
                </c:pt>
                <c:pt idx="7">
                  <c:v>0</c:v>
                </c:pt>
                <c:pt idx="8">
                  <c:v>#N/A</c:v>
                </c:pt>
                <c:pt idx="9">
                  <c:v>#N/A</c:v>
                </c:pt>
                <c:pt idx="10">
                  <c:v>0</c:v>
                </c:pt>
                <c:pt idx="11">
                  <c:v>#N/A</c:v>
                </c:pt>
                <c:pt idx="12">
                  <c:v>#N/A</c:v>
                </c:pt>
                <c:pt idx="13">
                  <c:v>0</c:v>
                </c:pt>
                <c:pt idx="14">
                  <c:v>#N/A</c:v>
                </c:pt>
                <c:pt idx="15">
                  <c:v>#N/A</c:v>
                </c:pt>
                <c:pt idx="16">
                  <c:v>#N/A</c:v>
                </c:pt>
                <c:pt idx="17">
                  <c:v>#N/A</c:v>
                </c:pt>
                <c:pt idx="18">
                  <c:v>0</c:v>
                </c:pt>
                <c:pt idx="19">
                  <c:v>#N/A</c:v>
                </c:pt>
                <c:pt idx="20">
                  <c:v>#N/A</c:v>
                </c:pt>
                <c:pt idx="21">
                  <c:v>#N/A</c:v>
                </c:pt>
                <c:pt idx="22">
                  <c:v>#N/A</c:v>
                </c:pt>
                <c:pt idx="23">
                  <c:v>#N/A</c:v>
                </c:pt>
                <c:pt idx="24">
                  <c:v>0</c:v>
                </c:pt>
                <c:pt idx="25">
                  <c:v>#N/A</c:v>
                </c:pt>
                <c:pt idx="26">
                  <c:v>#N/A</c:v>
                </c:pt>
                <c:pt idx="27">
                  <c:v>#N/A</c:v>
                </c:pt>
                <c:pt idx="28">
                  <c:v>#N/A</c:v>
                </c:pt>
                <c:pt idx="29">
                  <c:v>#N/A</c:v>
                </c:pt>
                <c:pt idx="30">
                  <c:v>#N/A</c:v>
                </c:pt>
                <c:pt idx="31">
                  <c:v>#N/A</c:v>
                </c:pt>
                <c:pt idx="32">
                  <c:v>#N/A</c:v>
                </c:pt>
                <c:pt idx="33">
                  <c:v>0</c:v>
                </c:pt>
                <c:pt idx="34">
                  <c:v>#N/A</c:v>
                </c:pt>
                <c:pt idx="35">
                  <c:v>#N/A</c:v>
                </c:pt>
                <c:pt idx="36">
                  <c:v>#N/A</c:v>
                </c:pt>
                <c:pt idx="37">
                  <c:v>#N/A</c:v>
                </c:pt>
                <c:pt idx="38">
                  <c:v>#N/A</c:v>
                </c:pt>
                <c:pt idx="39">
                  <c:v>#N/A</c:v>
                </c:pt>
                <c:pt idx="40">
                  <c:v>#N/A</c:v>
                </c:pt>
                <c:pt idx="41">
                  <c:v>#N/A</c:v>
                </c:pt>
                <c:pt idx="42">
                  <c:v>#N/A</c:v>
                </c:pt>
                <c:pt idx="43">
                  <c:v>#N/A</c:v>
                </c:pt>
                <c:pt idx="44">
                  <c:v>#N/A</c:v>
                </c:pt>
                <c:pt idx="45">
                  <c:v>0</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0</c:v>
                </c:pt>
                <c:pt idx="63">
                  <c:v>#N/A</c:v>
                </c:pt>
                <c:pt idx="64">
                  <c:v>#N/A</c:v>
                </c:pt>
                <c:pt idx="65">
                  <c:v>#N/A</c:v>
                </c:pt>
                <c:pt idx="66">
                  <c:v>#N/A</c:v>
                </c:pt>
                <c:pt idx="67">
                  <c:v>#N/A</c:v>
                </c:pt>
                <c:pt idx="68">
                  <c:v>#N/A</c:v>
                </c:pt>
                <c:pt idx="69">
                  <c:v>#N/A</c:v>
                </c:pt>
                <c:pt idx="70">
                  <c:v>0</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0</c:v>
                </c:pt>
                <c:pt idx="85">
                  <c:v>#N/A</c:v>
                </c:pt>
                <c:pt idx="86">
                  <c:v>#N/A</c:v>
                </c:pt>
                <c:pt idx="87">
                  <c:v>#N/A</c:v>
                </c:pt>
                <c:pt idx="88">
                  <c:v>#N/A</c:v>
                </c:pt>
                <c:pt idx="89">
                  <c:v>#N/A</c:v>
                </c:pt>
                <c:pt idx="90">
                  <c:v>#N/A</c:v>
                </c:pt>
                <c:pt idx="91">
                  <c:v>#N/A</c:v>
                </c:pt>
                <c:pt idx="92">
                  <c:v>#N/A</c:v>
                </c:pt>
                <c:pt idx="93">
                  <c:v>#N/A</c:v>
                </c:pt>
                <c:pt idx="94">
                  <c:v>#N/A</c:v>
                </c:pt>
                <c:pt idx="95">
                  <c:v>#N/A</c:v>
                </c:pt>
                <c:pt idx="96">
                  <c:v>0</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0</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2-5179-4977-AA18-16620BA77851}"/>
            </c:ext>
          </c:extLst>
        </c:ser>
        <c:ser>
          <c:idx val="2"/>
          <c:order val="3"/>
          <c:tx>
            <c:strRef>
              <c:f>'Calculation (2)'!$AV$42</c:f>
              <c:strCache>
                <c:ptCount val="1"/>
                <c:pt idx="0">
                  <c:v>Low</c:v>
                </c:pt>
              </c:strCache>
            </c:strRef>
          </c:tx>
          <c:spPr>
            <a:ln w="15875">
              <a:prstDash val="dash"/>
            </a:ln>
          </c:spPr>
          <c:marker>
            <c:symbol val="none"/>
          </c:marker>
          <c:cat>
            <c:strRef>
              <c:f>'Calculation (2)'!$AL$60:$AL$198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 (2)'!$AV$60:$AV$198</c:f>
              <c:numCache>
                <c:formatCode>0%</c:formatCode>
                <c:ptCount val="139"/>
                <c:pt idx="0">
                  <c:v>0</c:v>
                </c:pt>
                <c:pt idx="1">
                  <c:v>#N/A</c:v>
                </c:pt>
                <c:pt idx="2">
                  <c:v>#N/A</c:v>
                </c:pt>
                <c:pt idx="3">
                  <c:v>#N/A</c:v>
                </c:pt>
                <c:pt idx="4">
                  <c:v>#N/A</c:v>
                </c:pt>
                <c:pt idx="5">
                  <c:v>#N/A</c:v>
                </c:pt>
                <c:pt idx="6">
                  <c:v>#N/A</c:v>
                </c:pt>
                <c:pt idx="7">
                  <c:v>0</c:v>
                </c:pt>
                <c:pt idx="8">
                  <c:v>#N/A</c:v>
                </c:pt>
                <c:pt idx="9">
                  <c:v>#N/A</c:v>
                </c:pt>
                <c:pt idx="10">
                  <c:v>0</c:v>
                </c:pt>
                <c:pt idx="11">
                  <c:v>#N/A</c:v>
                </c:pt>
                <c:pt idx="12">
                  <c:v>#N/A</c:v>
                </c:pt>
                <c:pt idx="13">
                  <c:v>0</c:v>
                </c:pt>
                <c:pt idx="14">
                  <c:v>#N/A</c:v>
                </c:pt>
                <c:pt idx="15">
                  <c:v>#N/A</c:v>
                </c:pt>
                <c:pt idx="16">
                  <c:v>#N/A</c:v>
                </c:pt>
                <c:pt idx="17">
                  <c:v>#N/A</c:v>
                </c:pt>
                <c:pt idx="18">
                  <c:v>0</c:v>
                </c:pt>
                <c:pt idx="19">
                  <c:v>#N/A</c:v>
                </c:pt>
                <c:pt idx="20">
                  <c:v>#N/A</c:v>
                </c:pt>
                <c:pt idx="21">
                  <c:v>#N/A</c:v>
                </c:pt>
                <c:pt idx="22">
                  <c:v>#N/A</c:v>
                </c:pt>
                <c:pt idx="23">
                  <c:v>#N/A</c:v>
                </c:pt>
                <c:pt idx="24">
                  <c:v>0</c:v>
                </c:pt>
                <c:pt idx="25">
                  <c:v>#N/A</c:v>
                </c:pt>
                <c:pt idx="26">
                  <c:v>#N/A</c:v>
                </c:pt>
                <c:pt idx="27">
                  <c:v>#N/A</c:v>
                </c:pt>
                <c:pt idx="28">
                  <c:v>#N/A</c:v>
                </c:pt>
                <c:pt idx="29">
                  <c:v>#N/A</c:v>
                </c:pt>
                <c:pt idx="30">
                  <c:v>#N/A</c:v>
                </c:pt>
                <c:pt idx="31">
                  <c:v>#N/A</c:v>
                </c:pt>
                <c:pt idx="32">
                  <c:v>#N/A</c:v>
                </c:pt>
                <c:pt idx="33">
                  <c:v>0</c:v>
                </c:pt>
                <c:pt idx="34">
                  <c:v>#N/A</c:v>
                </c:pt>
                <c:pt idx="35">
                  <c:v>#N/A</c:v>
                </c:pt>
                <c:pt idx="36">
                  <c:v>#N/A</c:v>
                </c:pt>
                <c:pt idx="37">
                  <c:v>#N/A</c:v>
                </c:pt>
                <c:pt idx="38">
                  <c:v>#N/A</c:v>
                </c:pt>
                <c:pt idx="39">
                  <c:v>#N/A</c:v>
                </c:pt>
                <c:pt idx="40">
                  <c:v>#N/A</c:v>
                </c:pt>
                <c:pt idx="41">
                  <c:v>#N/A</c:v>
                </c:pt>
                <c:pt idx="42">
                  <c:v>#N/A</c:v>
                </c:pt>
                <c:pt idx="43">
                  <c:v>#N/A</c:v>
                </c:pt>
                <c:pt idx="44">
                  <c:v>#N/A</c:v>
                </c:pt>
                <c:pt idx="45">
                  <c:v>0</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0</c:v>
                </c:pt>
                <c:pt idx="63">
                  <c:v>#N/A</c:v>
                </c:pt>
                <c:pt idx="64">
                  <c:v>#N/A</c:v>
                </c:pt>
                <c:pt idx="65">
                  <c:v>#N/A</c:v>
                </c:pt>
                <c:pt idx="66">
                  <c:v>#N/A</c:v>
                </c:pt>
                <c:pt idx="67">
                  <c:v>#N/A</c:v>
                </c:pt>
                <c:pt idx="68">
                  <c:v>#N/A</c:v>
                </c:pt>
                <c:pt idx="69">
                  <c:v>#N/A</c:v>
                </c:pt>
                <c:pt idx="70">
                  <c:v>0</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0</c:v>
                </c:pt>
                <c:pt idx="85">
                  <c:v>#N/A</c:v>
                </c:pt>
                <c:pt idx="86">
                  <c:v>#N/A</c:v>
                </c:pt>
                <c:pt idx="87">
                  <c:v>#N/A</c:v>
                </c:pt>
                <c:pt idx="88">
                  <c:v>#N/A</c:v>
                </c:pt>
                <c:pt idx="89">
                  <c:v>#N/A</c:v>
                </c:pt>
                <c:pt idx="90">
                  <c:v>#N/A</c:v>
                </c:pt>
                <c:pt idx="91">
                  <c:v>#N/A</c:v>
                </c:pt>
                <c:pt idx="92">
                  <c:v>#N/A</c:v>
                </c:pt>
                <c:pt idx="93">
                  <c:v>#N/A</c:v>
                </c:pt>
                <c:pt idx="94">
                  <c:v>#N/A</c:v>
                </c:pt>
                <c:pt idx="95">
                  <c:v>#N/A</c:v>
                </c:pt>
                <c:pt idx="96">
                  <c:v>0</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0</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3-5179-4977-AA18-16620BA77851}"/>
            </c:ext>
          </c:extLst>
        </c:ser>
        <c:dLbls>
          <c:showLegendKey val="0"/>
          <c:showVal val="0"/>
          <c:showCatName val="0"/>
          <c:showSerName val="0"/>
          <c:showPercent val="0"/>
          <c:showBubbleSize val="0"/>
        </c:dLbls>
        <c:smooth val="0"/>
        <c:axId val="51466624"/>
        <c:axId val="51468544"/>
      </c:lineChart>
      <c:catAx>
        <c:axId val="51466624"/>
        <c:scaling>
          <c:orientation val="minMax"/>
        </c:scaling>
        <c:delete val="0"/>
        <c:axPos val="b"/>
        <c:title>
          <c:tx>
            <c:rich>
              <a:bodyPr/>
              <a:lstStyle/>
              <a:p>
                <a:pPr>
                  <a:defRPr/>
                </a:pPr>
                <a:r>
                  <a:rPr lang="en-US"/>
                  <a:t>Sieve Size</a:t>
                </a:r>
                <a:r>
                  <a:rPr lang="en-US" baseline="0"/>
                  <a:t>  (Opening to the 0.45 power)</a:t>
                </a:r>
                <a:r>
                  <a:rPr lang="en-US"/>
                  <a:t> </a:t>
                </a:r>
              </a:p>
            </c:rich>
          </c:tx>
          <c:overlay val="0"/>
        </c:title>
        <c:numFmt formatCode="General" sourceLinked="1"/>
        <c:majorTickMark val="out"/>
        <c:minorTickMark val="none"/>
        <c:tickLblPos val="nextTo"/>
        <c:txPr>
          <a:bodyPr rot="-5400000" vert="horz"/>
          <a:lstStyle/>
          <a:p>
            <a:pPr>
              <a:defRPr/>
            </a:pPr>
            <a:endParaRPr lang="en-US"/>
          </a:p>
        </c:txPr>
        <c:crossAx val="51468544"/>
        <c:crosses val="autoZero"/>
        <c:auto val="1"/>
        <c:lblAlgn val="ctr"/>
        <c:lblOffset val="100"/>
        <c:noMultiLvlLbl val="0"/>
      </c:catAx>
      <c:valAx>
        <c:axId val="51468544"/>
        <c:scaling>
          <c:orientation val="minMax"/>
          <c:max val="1"/>
          <c:min val="0"/>
        </c:scaling>
        <c:delete val="0"/>
        <c:axPos val="l"/>
        <c:majorGridlines/>
        <c:title>
          <c:tx>
            <c:rich>
              <a:bodyPr rot="-5400000" vert="horz"/>
              <a:lstStyle/>
              <a:p>
                <a:pPr>
                  <a:defRPr/>
                </a:pPr>
                <a:r>
                  <a:rPr lang="en-US"/>
                  <a:t>Percent Passing</a:t>
                </a:r>
              </a:p>
            </c:rich>
          </c:tx>
          <c:overlay val="0"/>
        </c:title>
        <c:numFmt formatCode="0%" sourceLinked="0"/>
        <c:majorTickMark val="out"/>
        <c:minorTickMark val="none"/>
        <c:tickLblPos val="nextTo"/>
        <c:crossAx val="51466624"/>
        <c:crosses val="autoZero"/>
        <c:crossBetween val="between"/>
      </c:valAx>
    </c:plotArea>
    <c:legend>
      <c:legendPos val="r"/>
      <c:overlay val="0"/>
      <c:spPr>
        <a:solidFill>
          <a:schemeClr val="bg1"/>
        </a:solidFill>
        <a:ln>
          <a:solidFill>
            <a:schemeClr val="accent1"/>
          </a:solidFill>
        </a:ln>
      </c:spPr>
    </c:legend>
    <c:plotVisOnly val="1"/>
    <c:dispBlanksAs val="span"/>
    <c:showDLblsOverMax val="0"/>
  </c:chart>
  <c:printSettings>
    <c:headerFooter/>
    <c:pageMargins b="0.75000000000000433" l="0.70000000000000062" r="0.70000000000000062" t="0.75000000000000433" header="0.30000000000000032" footer="0.30000000000000032"/>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Coarseness Factor Chart</a:t>
            </a:r>
          </a:p>
        </c:rich>
      </c:tx>
      <c:overlay val="0"/>
    </c:title>
    <c:autoTitleDeleted val="0"/>
    <c:plotArea>
      <c:layout>
        <c:manualLayout>
          <c:layoutTarget val="inner"/>
          <c:xMode val="edge"/>
          <c:yMode val="edge"/>
          <c:x val="0.10434947076702117"/>
          <c:y val="0.12337031734669532"/>
          <c:w val="0.6235601487314032"/>
          <c:h val="0.72625536864710094"/>
        </c:manualLayout>
      </c:layout>
      <c:scatterChart>
        <c:scatterStyle val="lineMarker"/>
        <c:varyColors val="0"/>
        <c:ser>
          <c:idx val="0"/>
          <c:order val="0"/>
          <c:spPr>
            <a:ln w="22225">
              <a:prstDash val="dash"/>
            </a:ln>
          </c:spPr>
          <c:marker>
            <c:symbol val="none"/>
          </c:marker>
          <c:xVal>
            <c:numRef>
              <c:f>#REF!</c:f>
            </c:numRef>
          </c:xVal>
          <c:yVal>
            <c:numRef>
              <c:f>#REF!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0-0F24-4DF8-B919-2289D7EB790E}"/>
            </c:ext>
          </c:extLst>
        </c:ser>
        <c:ser>
          <c:idx val="1"/>
          <c:order val="1"/>
          <c:spPr>
            <a:ln>
              <a:noFill/>
            </a:ln>
          </c:spPr>
          <c:marker>
            <c:symbol val="circle"/>
            <c:size val="7"/>
          </c:marker>
          <c:xVal>
            <c:numRef>
              <c:f>#REF!</c:f>
            </c:numRef>
          </c:xVal>
          <c:yVal>
            <c:numRef>
              <c:f>#REF!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1-0F24-4DF8-B919-2289D7EB790E}"/>
            </c:ext>
          </c:extLst>
        </c:ser>
        <c:ser>
          <c:idx val="2"/>
          <c:order val="2"/>
          <c:spPr>
            <a:ln w="19050">
              <a:prstDash val="solid"/>
            </a:ln>
          </c:spPr>
          <c:marker>
            <c:symbol val="none"/>
          </c:marker>
          <c:xVal>
            <c:numRef>
              <c:f>#REF!</c:f>
            </c:numRef>
          </c:xVal>
          <c:yVal>
            <c:numRef>
              <c:f>#REF!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2-0F24-4DF8-B919-2289D7EB790E}"/>
            </c:ext>
          </c:extLst>
        </c:ser>
        <c:ser>
          <c:idx val="3"/>
          <c:order val="3"/>
          <c:spPr>
            <a:ln w="15875">
              <a:solidFill>
                <a:srgbClr val="98B954"/>
              </a:solidFill>
              <a:prstDash val="sysDash"/>
            </a:ln>
          </c:spPr>
          <c:marker>
            <c:symbol val="none"/>
          </c:marker>
          <c:xVal>
            <c:numRef>
              <c:f>#REF!</c:f>
            </c:numRef>
          </c:xVal>
          <c:yVal>
            <c:numRef>
              <c:f>#REF!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0F24-4DF8-B919-2289D7EB790E}"/>
            </c:ext>
          </c:extLst>
        </c:ser>
        <c:dLbls>
          <c:showLegendKey val="0"/>
          <c:showVal val="0"/>
          <c:showCatName val="0"/>
          <c:showSerName val="0"/>
          <c:showPercent val="0"/>
          <c:showBubbleSize val="0"/>
        </c:dLbls>
        <c:axId val="51492352"/>
        <c:axId val="51494272"/>
      </c:scatterChart>
      <c:valAx>
        <c:axId val="51492352"/>
        <c:scaling>
          <c:orientation val="maxMin"/>
          <c:max val="0.8"/>
          <c:min val="0.30000000000000032"/>
        </c:scaling>
        <c:delete val="0"/>
        <c:axPos val="b"/>
        <c:majorGridlines>
          <c:spPr>
            <a:ln w="9525">
              <a:prstDash val="sysDot"/>
            </a:ln>
          </c:spPr>
        </c:majorGridlines>
        <c:title>
          <c:tx>
            <c:rich>
              <a:bodyPr/>
              <a:lstStyle/>
              <a:p>
                <a:pPr>
                  <a:defRPr/>
                </a:pPr>
                <a:r>
                  <a:rPr lang="en-US"/>
                  <a:t>Coarseness Factor, CF</a:t>
                </a:r>
              </a:p>
            </c:rich>
          </c:tx>
          <c:overlay val="0"/>
        </c:title>
        <c:numFmt formatCode="General" sourceLinked="1"/>
        <c:majorTickMark val="out"/>
        <c:minorTickMark val="none"/>
        <c:tickLblPos val="nextTo"/>
        <c:crossAx val="51494272"/>
        <c:crosses val="autoZero"/>
        <c:crossBetween val="midCat"/>
      </c:valAx>
      <c:valAx>
        <c:axId val="51494272"/>
        <c:scaling>
          <c:orientation val="minMax"/>
          <c:max val="0.45"/>
          <c:min val="0.2"/>
        </c:scaling>
        <c:delete val="0"/>
        <c:axPos val="l"/>
        <c:majorGridlines>
          <c:spPr>
            <a:ln w="9525">
              <a:prstDash val="sysDot"/>
            </a:ln>
          </c:spPr>
        </c:majorGridlines>
        <c:title>
          <c:tx>
            <c:rich>
              <a:bodyPr rot="-5400000" vert="horz"/>
              <a:lstStyle/>
              <a:p>
                <a:pPr>
                  <a:defRPr/>
                </a:pPr>
                <a:r>
                  <a:rPr lang="en-US"/>
                  <a:t>Workability Factor, WF</a:t>
                </a:r>
              </a:p>
            </c:rich>
          </c:tx>
          <c:overlay val="0"/>
        </c:title>
        <c:numFmt formatCode="General" sourceLinked="1"/>
        <c:majorTickMark val="out"/>
        <c:minorTickMark val="none"/>
        <c:tickLblPos val="nextTo"/>
        <c:crossAx val="51492352"/>
        <c:crosses val="max"/>
        <c:crossBetween val="midCat"/>
      </c:valAx>
    </c:plotArea>
    <c:legend>
      <c:legendPos val="r"/>
      <c:layout>
        <c:manualLayout>
          <c:xMode val="edge"/>
          <c:yMode val="edge"/>
          <c:x val="0.72906831732738664"/>
          <c:y val="0.40874303615273638"/>
          <c:w val="0.2709317124833065"/>
          <c:h val="0.27398353614889048"/>
        </c:manualLayout>
      </c:layout>
      <c:overlay val="0"/>
    </c:legend>
    <c:plotVisOnly val="1"/>
    <c:dispBlanksAs val="gap"/>
    <c:showDLblsOverMax val="0"/>
  </c:chart>
  <c:printSettings>
    <c:headerFooter/>
    <c:pageMargins b="0.75000000000000488" l="0.70000000000000062" r="0.70000000000000062" t="0.75000000000000488" header="0.30000000000000032" footer="0.30000000000000032"/>
    <c:pageSetup orientation="portrait"/>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Percent Retained Chart</a:t>
            </a:r>
          </a:p>
        </c:rich>
      </c:tx>
      <c:overlay val="0"/>
      <c:spPr>
        <a:solidFill>
          <a:sysClr val="window" lastClr="FFFFFF"/>
        </a:solidFill>
      </c:spPr>
    </c:title>
    <c:autoTitleDeleted val="0"/>
    <c:plotArea>
      <c:layout>
        <c:manualLayout>
          <c:layoutTarget val="inner"/>
          <c:xMode val="edge"/>
          <c:yMode val="edge"/>
          <c:x val="0.10563926877561439"/>
          <c:y val="8.9303109838542907E-2"/>
          <c:w val="0.65989280287333096"/>
          <c:h val="0.67576393859859385"/>
        </c:manualLayout>
      </c:layout>
      <c:lineChart>
        <c:grouping val="standard"/>
        <c:varyColors val="0"/>
        <c:ser>
          <c:idx val="2"/>
          <c:order val="0"/>
          <c:spPr>
            <a:ln w="22225">
              <a:prstDash val="dash"/>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1BEE-4C86-9D16-C3AB3A8081AE}"/>
            </c:ext>
          </c:extLst>
        </c:ser>
        <c:ser>
          <c:idx val="0"/>
          <c:order val="1"/>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1BEE-4C86-9D16-C3AB3A8081AE}"/>
            </c:ext>
          </c:extLst>
        </c:ser>
        <c:ser>
          <c:idx val="1"/>
          <c:order val="2"/>
          <c:spPr>
            <a:ln w="22225">
              <a:prstDash val="dashDot"/>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1BEE-4C86-9D16-C3AB3A8081AE}"/>
            </c:ext>
          </c:extLst>
        </c:ser>
        <c:dLbls>
          <c:showLegendKey val="0"/>
          <c:showVal val="0"/>
          <c:showCatName val="0"/>
          <c:showSerName val="0"/>
          <c:showPercent val="0"/>
          <c:showBubbleSize val="0"/>
        </c:dLbls>
        <c:smooth val="0"/>
        <c:axId val="51974912"/>
        <c:axId val="51976832"/>
      </c:lineChart>
      <c:catAx>
        <c:axId val="51974912"/>
        <c:scaling>
          <c:orientation val="minMax"/>
        </c:scaling>
        <c:delete val="0"/>
        <c:axPos val="b"/>
        <c:title>
          <c:tx>
            <c:rich>
              <a:bodyPr/>
              <a:lstStyle/>
              <a:p>
                <a:pPr>
                  <a:defRPr/>
                </a:pPr>
                <a:r>
                  <a:rPr lang="en-US"/>
                  <a:t>Sieve Size</a:t>
                </a:r>
              </a:p>
            </c:rich>
          </c:tx>
          <c:layout>
            <c:manualLayout>
              <c:xMode val="edge"/>
              <c:yMode val="edge"/>
              <c:x val="0.38128157664502482"/>
              <c:y val="0.92644428537341961"/>
            </c:manualLayout>
          </c:layout>
          <c:overlay val="0"/>
        </c:title>
        <c:numFmt formatCode="General" sourceLinked="1"/>
        <c:majorTickMark val="out"/>
        <c:minorTickMark val="none"/>
        <c:tickLblPos val="nextTo"/>
        <c:txPr>
          <a:bodyPr rot="-5400000" vert="horz"/>
          <a:lstStyle/>
          <a:p>
            <a:pPr>
              <a:defRPr/>
            </a:pPr>
            <a:endParaRPr lang="en-US"/>
          </a:p>
        </c:txPr>
        <c:crossAx val="51976832"/>
        <c:crosses val="autoZero"/>
        <c:auto val="1"/>
        <c:lblAlgn val="ctr"/>
        <c:lblOffset val="100"/>
        <c:tickLblSkip val="1"/>
        <c:noMultiLvlLbl val="0"/>
      </c:catAx>
      <c:valAx>
        <c:axId val="51976832"/>
        <c:scaling>
          <c:orientation val="minMax"/>
        </c:scaling>
        <c:delete val="0"/>
        <c:axPos val="l"/>
        <c:majorGridlines/>
        <c:title>
          <c:tx>
            <c:rich>
              <a:bodyPr rot="-5400000" vert="horz"/>
              <a:lstStyle/>
              <a:p>
                <a:pPr>
                  <a:defRPr/>
                </a:pPr>
                <a:r>
                  <a:rPr lang="en-US"/>
                  <a:t>Percent Retained on Sieve</a:t>
                </a:r>
              </a:p>
            </c:rich>
          </c:tx>
          <c:overlay val="0"/>
        </c:title>
        <c:numFmt formatCode="0%" sourceLinked="0"/>
        <c:majorTickMark val="out"/>
        <c:minorTickMark val="none"/>
        <c:tickLblPos val="nextTo"/>
        <c:crossAx val="51974912"/>
        <c:crosses val="autoZero"/>
        <c:crossBetween val="between"/>
      </c:valAx>
    </c:plotArea>
    <c:legend>
      <c:legendPos val="r"/>
      <c:overlay val="0"/>
    </c:legend>
    <c:plotVisOnly val="1"/>
    <c:dispBlanksAs val="gap"/>
    <c:showDLblsOverMax val="0"/>
  </c:chart>
  <c:printSettings>
    <c:headerFooter/>
    <c:pageMargins b="0.75000000000000477" l="0.70000000000000062" r="0.70000000000000062" t="0.75000000000000477"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0.45 Power Chart</a:t>
            </a:r>
          </a:p>
        </c:rich>
      </c:tx>
      <c:overlay val="0"/>
    </c:title>
    <c:autoTitleDeleted val="0"/>
    <c:plotArea>
      <c:layout>
        <c:manualLayout>
          <c:layoutTarget val="inner"/>
          <c:xMode val="edge"/>
          <c:yMode val="edge"/>
          <c:x val="0.11843285214348206"/>
          <c:y val="0.13585818166171851"/>
          <c:w val="0.80095603674540683"/>
          <c:h val="0.62833475323781263"/>
        </c:manualLayout>
      </c:layout>
      <c:lineChart>
        <c:grouping val="standard"/>
        <c:varyColors val="0"/>
        <c:ser>
          <c:idx val="3"/>
          <c:order val="0"/>
          <c:spPr>
            <a:ln w="15875">
              <a:prstDash val="dash"/>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16C7-4733-A5F8-919B9964C4CA}"/>
            </c:ext>
          </c:extLst>
        </c:ser>
        <c:ser>
          <c:idx val="1"/>
          <c:order val="1"/>
          <c:marker>
            <c:symbol val="square"/>
            <c:size val="5"/>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16C7-4733-A5F8-919B9964C4CA}"/>
            </c:ext>
          </c:extLst>
        </c:ser>
        <c:ser>
          <c:idx val="0"/>
          <c:order val="2"/>
          <c:spPr>
            <a:ln w="15875"/>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16C7-4733-A5F8-919B9964C4CA}"/>
            </c:ext>
          </c:extLst>
        </c:ser>
        <c:ser>
          <c:idx val="2"/>
          <c:order val="3"/>
          <c:spPr>
            <a:ln w="15875">
              <a:prstDash val="dash"/>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3-16C7-4733-A5F8-919B9964C4CA}"/>
            </c:ext>
          </c:extLst>
        </c:ser>
        <c:dLbls>
          <c:showLegendKey val="0"/>
          <c:showVal val="0"/>
          <c:showCatName val="0"/>
          <c:showSerName val="0"/>
          <c:showPercent val="0"/>
          <c:showBubbleSize val="0"/>
        </c:dLbls>
        <c:smooth val="0"/>
        <c:axId val="52000256"/>
        <c:axId val="52002176"/>
      </c:lineChart>
      <c:catAx>
        <c:axId val="52000256"/>
        <c:scaling>
          <c:orientation val="minMax"/>
        </c:scaling>
        <c:delete val="0"/>
        <c:axPos val="b"/>
        <c:title>
          <c:tx>
            <c:rich>
              <a:bodyPr/>
              <a:lstStyle/>
              <a:p>
                <a:pPr>
                  <a:defRPr/>
                </a:pPr>
                <a:r>
                  <a:rPr lang="en-US"/>
                  <a:t>Sieve Size</a:t>
                </a:r>
                <a:r>
                  <a:rPr lang="en-US" baseline="0"/>
                  <a:t>  (Opening to the 0.45 power)</a:t>
                </a:r>
                <a:r>
                  <a:rPr lang="en-US"/>
                  <a:t> </a:t>
                </a:r>
              </a:p>
            </c:rich>
          </c:tx>
          <c:overlay val="0"/>
        </c:title>
        <c:numFmt formatCode="General" sourceLinked="1"/>
        <c:majorTickMark val="out"/>
        <c:minorTickMark val="none"/>
        <c:tickLblPos val="nextTo"/>
        <c:txPr>
          <a:bodyPr rot="-5400000" vert="horz"/>
          <a:lstStyle/>
          <a:p>
            <a:pPr>
              <a:defRPr/>
            </a:pPr>
            <a:endParaRPr lang="en-US"/>
          </a:p>
        </c:txPr>
        <c:crossAx val="52002176"/>
        <c:crosses val="autoZero"/>
        <c:auto val="1"/>
        <c:lblAlgn val="ctr"/>
        <c:lblOffset val="100"/>
        <c:noMultiLvlLbl val="0"/>
      </c:catAx>
      <c:valAx>
        <c:axId val="52002176"/>
        <c:scaling>
          <c:orientation val="minMax"/>
          <c:max val="1"/>
          <c:min val="0"/>
        </c:scaling>
        <c:delete val="0"/>
        <c:axPos val="l"/>
        <c:majorGridlines/>
        <c:title>
          <c:tx>
            <c:rich>
              <a:bodyPr rot="-5400000" vert="horz"/>
              <a:lstStyle/>
              <a:p>
                <a:pPr>
                  <a:defRPr/>
                </a:pPr>
                <a:r>
                  <a:rPr lang="en-US"/>
                  <a:t>Percent Passing</a:t>
                </a:r>
              </a:p>
            </c:rich>
          </c:tx>
          <c:overlay val="0"/>
        </c:title>
        <c:numFmt formatCode="0%" sourceLinked="0"/>
        <c:majorTickMark val="out"/>
        <c:minorTickMark val="none"/>
        <c:tickLblPos val="nextTo"/>
        <c:crossAx val="52000256"/>
        <c:crosses val="autoZero"/>
        <c:crossBetween val="between"/>
      </c:valAx>
    </c:plotArea>
    <c:legend>
      <c:legendPos val="r"/>
      <c:overlay val="0"/>
      <c:spPr>
        <a:solidFill>
          <a:schemeClr val="bg1"/>
        </a:solidFill>
        <a:ln>
          <a:solidFill>
            <a:schemeClr val="accent1"/>
          </a:solidFill>
        </a:ln>
      </c:spPr>
    </c:legend>
    <c:plotVisOnly val="1"/>
    <c:dispBlanksAs val="span"/>
    <c:showDLblsOverMax val="0"/>
  </c:chart>
  <c:printSettings>
    <c:headerFooter/>
    <c:pageMargins b="0.75000000000000466" l="0.70000000000000062" r="0.70000000000000062" t="0.75000000000000466" header="0.30000000000000032" footer="0.30000000000000032"/>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Coarseness Factor Chart</a:t>
            </a:r>
          </a:p>
        </c:rich>
      </c:tx>
      <c:overlay val="0"/>
    </c:title>
    <c:autoTitleDeleted val="0"/>
    <c:plotArea>
      <c:layout>
        <c:manualLayout>
          <c:layoutTarget val="inner"/>
          <c:xMode val="edge"/>
          <c:yMode val="edge"/>
          <c:x val="0.10434947076702117"/>
          <c:y val="0.12337031734669532"/>
          <c:w val="0.6235601487314032"/>
          <c:h val="0.72625536864710094"/>
        </c:manualLayout>
      </c:layout>
      <c:scatterChart>
        <c:scatterStyle val="lineMarker"/>
        <c:varyColors val="0"/>
        <c:ser>
          <c:idx val="0"/>
          <c:order val="0"/>
          <c:tx>
            <c:strRef>
              <c:f>'Calculation (2)'!$T$64</c:f>
              <c:strCache>
                <c:ptCount val="1"/>
                <c:pt idx="0">
                  <c:v>Workability Box</c:v>
                </c:pt>
              </c:strCache>
            </c:strRef>
          </c:tx>
          <c:spPr>
            <a:ln w="22225">
              <a:prstDash val="dash"/>
            </a:ln>
          </c:spPr>
          <c:marker>
            <c:symbol val="none"/>
          </c:marker>
          <c:xVal>
            <c:numRef>
              <c:f>'Calculation (2)'!$T$65:$T$69</c:f>
              <c:numCache>
                <c:formatCode>0%</c:formatCode>
                <c:ptCount val="5"/>
                <c:pt idx="0">
                  <c:v>0.52</c:v>
                </c:pt>
                <c:pt idx="1">
                  <c:v>0.52</c:v>
                </c:pt>
                <c:pt idx="2">
                  <c:v>0.68</c:v>
                </c:pt>
                <c:pt idx="3">
                  <c:v>0.68</c:v>
                </c:pt>
                <c:pt idx="4">
                  <c:v>0.52</c:v>
                </c:pt>
              </c:numCache>
            </c:numRef>
          </c:xVal>
          <c:yVal>
            <c:numRef>
              <c:f>'Calculation (2)'!$U$65:$U$69</c:f>
              <c:numCache>
                <c:formatCode>0%</c:formatCode>
                <c:ptCount val="5"/>
                <c:pt idx="0">
                  <c:v>0.34</c:v>
                </c:pt>
                <c:pt idx="1">
                  <c:v>0.38</c:v>
                </c:pt>
                <c:pt idx="2">
                  <c:v>0.36</c:v>
                </c:pt>
                <c:pt idx="3">
                  <c:v>0.32</c:v>
                </c:pt>
                <c:pt idx="4">
                  <c:v>0.34</c:v>
                </c:pt>
              </c:numCache>
            </c:numRef>
          </c:yVal>
          <c:smooth val="0"/>
          <c:extLst>
            <c:ext xmlns:c16="http://schemas.microsoft.com/office/drawing/2014/chart" uri="{C3380CC4-5D6E-409C-BE32-E72D297353CC}">
              <c16:uniqueId val="{00000000-3220-4DFC-B7F7-6CF6D8D54F45}"/>
            </c:ext>
          </c:extLst>
        </c:ser>
        <c:ser>
          <c:idx val="1"/>
          <c:order val="1"/>
          <c:tx>
            <c:strRef>
              <c:f>'Calculation (2)'!$T$70</c:f>
              <c:strCache>
                <c:ptCount val="1"/>
                <c:pt idx="0">
                  <c:v>Combined Aggregate</c:v>
                </c:pt>
              </c:strCache>
            </c:strRef>
          </c:tx>
          <c:spPr>
            <a:ln>
              <a:noFill/>
            </a:ln>
          </c:spPr>
          <c:marker>
            <c:symbol val="circle"/>
            <c:size val="7"/>
          </c:marker>
          <c:xVal>
            <c:numRef>
              <c:f>'Calculation (2)'!$T$71</c:f>
              <c:numCache>
                <c:formatCode>0%</c:formatCode>
                <c:ptCount val="1"/>
                <c:pt idx="0">
                  <c:v>0</c:v>
                </c:pt>
              </c:numCache>
            </c:numRef>
          </c:xVal>
          <c:yVal>
            <c:numRef>
              <c:f>'Calculation (2)'!$U$71</c:f>
              <c:numCache>
                <c:formatCode>0%</c:formatCode>
                <c:ptCount val="1"/>
                <c:pt idx="0">
                  <c:v>0</c:v>
                </c:pt>
              </c:numCache>
            </c:numRef>
          </c:yVal>
          <c:smooth val="0"/>
          <c:extLst>
            <c:ext xmlns:c16="http://schemas.microsoft.com/office/drawing/2014/chart" uri="{C3380CC4-5D6E-409C-BE32-E72D297353CC}">
              <c16:uniqueId val="{00000001-3220-4DFC-B7F7-6CF6D8D54F45}"/>
            </c:ext>
          </c:extLst>
        </c:ser>
        <c:ser>
          <c:idx val="2"/>
          <c:order val="2"/>
          <c:tx>
            <c:strRef>
              <c:f>'Calculation (2)'!$T$72</c:f>
              <c:strCache>
                <c:ptCount val="1"/>
                <c:pt idx="0">
                  <c:v>Zone Lines</c:v>
                </c:pt>
              </c:strCache>
            </c:strRef>
          </c:tx>
          <c:spPr>
            <a:ln w="19050">
              <a:prstDash val="solid"/>
            </a:ln>
          </c:spPr>
          <c:marker>
            <c:symbol val="none"/>
          </c:marker>
          <c:xVal>
            <c:numRef>
              <c:f>'Calculation (2)'!$T$73:$T$84</c:f>
              <c:numCache>
                <c:formatCode>0%</c:formatCode>
                <c:ptCount val="12"/>
                <c:pt idx="0">
                  <c:v>0.8</c:v>
                </c:pt>
                <c:pt idx="1">
                  <c:v>0.75</c:v>
                </c:pt>
                <c:pt idx="2">
                  <c:v>0.45</c:v>
                </c:pt>
                <c:pt idx="3">
                  <c:v>0.3</c:v>
                </c:pt>
                <c:pt idx="4">
                  <c:v>0.45</c:v>
                </c:pt>
                <c:pt idx="5">
                  <c:v>0.45</c:v>
                </c:pt>
                <c:pt idx="6">
                  <c:v>0.8</c:v>
                </c:pt>
                <c:pt idx="7">
                  <c:v>0.75</c:v>
                </c:pt>
                <c:pt idx="8">
                  <c:v>0.75</c:v>
                </c:pt>
                <c:pt idx="9">
                  <c:v>0.75</c:v>
                </c:pt>
                <c:pt idx="10">
                  <c:v>0.45</c:v>
                </c:pt>
                <c:pt idx="11">
                  <c:v>0.3</c:v>
                </c:pt>
              </c:numCache>
            </c:numRef>
          </c:xVal>
          <c:yVal>
            <c:numRef>
              <c:f>'Calculation (2)'!$U$73:$U$84</c:f>
              <c:numCache>
                <c:formatCode>0%</c:formatCode>
                <c:ptCount val="12"/>
                <c:pt idx="0">
                  <c:v>0.26</c:v>
                </c:pt>
                <c:pt idx="1">
                  <c:v>0.26900000000000002</c:v>
                </c:pt>
                <c:pt idx="2">
                  <c:v>0.32300000000000001</c:v>
                </c:pt>
                <c:pt idx="3">
                  <c:v>0.35</c:v>
                </c:pt>
                <c:pt idx="4">
                  <c:v>0.32300000000000001</c:v>
                </c:pt>
                <c:pt idx="5">
                  <c:v>0.443</c:v>
                </c:pt>
                <c:pt idx="6">
                  <c:v>0.38</c:v>
                </c:pt>
                <c:pt idx="7">
                  <c:v>0.38900000000000001</c:v>
                </c:pt>
                <c:pt idx="8">
                  <c:v>0.26900000000000002</c:v>
                </c:pt>
                <c:pt idx="9">
                  <c:v>0.38900000000000001</c:v>
                </c:pt>
                <c:pt idx="10">
                  <c:v>0.443</c:v>
                </c:pt>
                <c:pt idx="11">
                  <c:v>0.47</c:v>
                </c:pt>
              </c:numCache>
            </c:numRef>
          </c:yVal>
          <c:smooth val="0"/>
          <c:extLst>
            <c:ext xmlns:c16="http://schemas.microsoft.com/office/drawing/2014/chart" uri="{C3380CC4-5D6E-409C-BE32-E72D297353CC}">
              <c16:uniqueId val="{00000002-3220-4DFC-B7F7-6CF6D8D54F45}"/>
            </c:ext>
          </c:extLst>
        </c:ser>
        <c:ser>
          <c:idx val="3"/>
          <c:order val="3"/>
          <c:tx>
            <c:strRef>
              <c:f>'Calculation (2)'!$T$85</c:f>
              <c:strCache>
                <c:ptCount val="1"/>
                <c:pt idx="0">
                  <c:v>SubZones II-a,b,c</c:v>
                </c:pt>
              </c:strCache>
            </c:strRef>
          </c:tx>
          <c:spPr>
            <a:ln w="15875">
              <a:solidFill>
                <a:srgbClr val="98B954"/>
              </a:solidFill>
              <a:prstDash val="sysDash"/>
            </a:ln>
          </c:spPr>
          <c:marker>
            <c:symbol val="none"/>
          </c:marker>
          <c:xVal>
            <c:numRef>
              <c:f>'Calculation (2)'!$T$86:$T$89</c:f>
              <c:numCache>
                <c:formatCode>0%</c:formatCode>
                <c:ptCount val="4"/>
                <c:pt idx="0">
                  <c:v>0.75</c:v>
                </c:pt>
                <c:pt idx="1">
                  <c:v>0.45</c:v>
                </c:pt>
                <c:pt idx="2">
                  <c:v>0.45</c:v>
                </c:pt>
                <c:pt idx="3">
                  <c:v>0.75</c:v>
                </c:pt>
              </c:numCache>
            </c:numRef>
          </c:xVal>
          <c:yVal>
            <c:numRef>
              <c:f>'Calculation (2)'!$U$86:$U$89</c:f>
              <c:numCache>
                <c:formatCode>General</c:formatCode>
                <c:ptCount val="4"/>
                <c:pt idx="0">
                  <c:v>0.30499999999999999</c:v>
                </c:pt>
                <c:pt idx="1">
                  <c:v>0.35899999999999999</c:v>
                </c:pt>
                <c:pt idx="2">
                  <c:v>0.39500000000000002</c:v>
                </c:pt>
                <c:pt idx="3">
                  <c:v>0.34100000000000003</c:v>
                </c:pt>
              </c:numCache>
            </c:numRef>
          </c:yVal>
          <c:smooth val="0"/>
          <c:extLst>
            <c:ext xmlns:c16="http://schemas.microsoft.com/office/drawing/2014/chart" uri="{C3380CC4-5D6E-409C-BE32-E72D297353CC}">
              <c16:uniqueId val="{00000003-3220-4DFC-B7F7-6CF6D8D54F45}"/>
            </c:ext>
          </c:extLst>
        </c:ser>
        <c:dLbls>
          <c:showLegendKey val="0"/>
          <c:showVal val="0"/>
          <c:showCatName val="0"/>
          <c:showSerName val="0"/>
          <c:showPercent val="0"/>
          <c:showBubbleSize val="0"/>
        </c:dLbls>
        <c:axId val="52025984"/>
        <c:axId val="52032256"/>
      </c:scatterChart>
      <c:valAx>
        <c:axId val="52025984"/>
        <c:scaling>
          <c:orientation val="maxMin"/>
          <c:max val="0.8"/>
          <c:min val="0.30000000000000032"/>
        </c:scaling>
        <c:delete val="0"/>
        <c:axPos val="b"/>
        <c:majorGridlines>
          <c:spPr>
            <a:ln w="9525">
              <a:prstDash val="sysDot"/>
            </a:ln>
          </c:spPr>
        </c:majorGridlines>
        <c:title>
          <c:tx>
            <c:rich>
              <a:bodyPr/>
              <a:lstStyle/>
              <a:p>
                <a:pPr>
                  <a:defRPr/>
                </a:pPr>
                <a:r>
                  <a:rPr lang="en-US"/>
                  <a:t>Coarseness Factor, CF</a:t>
                </a:r>
              </a:p>
            </c:rich>
          </c:tx>
          <c:overlay val="0"/>
        </c:title>
        <c:numFmt formatCode="0%" sourceLinked="1"/>
        <c:majorTickMark val="out"/>
        <c:minorTickMark val="none"/>
        <c:tickLblPos val="nextTo"/>
        <c:crossAx val="52032256"/>
        <c:crosses val="autoZero"/>
        <c:crossBetween val="midCat"/>
      </c:valAx>
      <c:valAx>
        <c:axId val="52032256"/>
        <c:scaling>
          <c:orientation val="minMax"/>
          <c:max val="0.45"/>
          <c:min val="0.2"/>
        </c:scaling>
        <c:delete val="0"/>
        <c:axPos val="l"/>
        <c:majorGridlines>
          <c:spPr>
            <a:ln w="9525">
              <a:prstDash val="sysDot"/>
            </a:ln>
          </c:spPr>
        </c:majorGridlines>
        <c:title>
          <c:tx>
            <c:rich>
              <a:bodyPr rot="-5400000" vert="horz"/>
              <a:lstStyle/>
              <a:p>
                <a:pPr>
                  <a:defRPr/>
                </a:pPr>
                <a:r>
                  <a:rPr lang="en-US"/>
                  <a:t>Workability Factor, WF</a:t>
                </a:r>
              </a:p>
            </c:rich>
          </c:tx>
          <c:overlay val="0"/>
        </c:title>
        <c:numFmt formatCode="0%" sourceLinked="1"/>
        <c:majorTickMark val="out"/>
        <c:minorTickMark val="none"/>
        <c:tickLblPos val="nextTo"/>
        <c:crossAx val="52025984"/>
        <c:crosses val="max"/>
        <c:crossBetween val="midCat"/>
      </c:valAx>
    </c:plotArea>
    <c:legend>
      <c:legendPos val="r"/>
      <c:layout>
        <c:manualLayout>
          <c:xMode val="edge"/>
          <c:yMode val="edge"/>
          <c:x val="0.72906831732738664"/>
          <c:y val="0.40874303615273638"/>
          <c:w val="0.2709317124833065"/>
          <c:h val="0.27398353614889048"/>
        </c:manualLayout>
      </c:layout>
      <c:overlay val="0"/>
    </c:legend>
    <c:plotVisOnly val="1"/>
    <c:dispBlanksAs val="gap"/>
    <c:showDLblsOverMax val="0"/>
  </c:chart>
  <c:printSettings>
    <c:headerFooter/>
    <c:pageMargins b="0.75000000000000488" l="0.70000000000000062" r="0.70000000000000062" t="0.75000000000000488"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Coarseness Factor Chart</a:t>
            </a:r>
          </a:p>
        </c:rich>
      </c:tx>
      <c:overlay val="0"/>
    </c:title>
    <c:autoTitleDeleted val="0"/>
    <c:plotArea>
      <c:layout>
        <c:manualLayout>
          <c:layoutTarget val="inner"/>
          <c:xMode val="edge"/>
          <c:yMode val="edge"/>
          <c:x val="0.10434947076702117"/>
          <c:y val="0.12337031734669532"/>
          <c:w val="0.6235601487314032"/>
          <c:h val="0.72625536864710094"/>
        </c:manualLayout>
      </c:layout>
      <c:scatterChart>
        <c:scatterStyle val="lineMarker"/>
        <c:varyColors val="0"/>
        <c:ser>
          <c:idx val="0"/>
          <c:order val="0"/>
          <c:spPr>
            <a:ln w="22225">
              <a:prstDash val="dash"/>
            </a:ln>
          </c:spPr>
          <c:marker>
            <c:symbol val="none"/>
          </c:marker>
          <c:xVal>
            <c:numRef>
              <c:f>#REF!</c:f>
            </c:numRef>
          </c:xVal>
          <c:yVal>
            <c:numRef>
              <c:f>#REF!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0-A865-4799-950A-99A44BA3F848}"/>
            </c:ext>
          </c:extLst>
        </c:ser>
        <c:ser>
          <c:idx val="1"/>
          <c:order val="1"/>
          <c:spPr>
            <a:ln>
              <a:noFill/>
            </a:ln>
          </c:spPr>
          <c:marker>
            <c:symbol val="circle"/>
            <c:size val="7"/>
          </c:marker>
          <c:xVal>
            <c:numRef>
              <c:f>#REF!</c:f>
            </c:numRef>
          </c:xVal>
          <c:yVal>
            <c:numRef>
              <c:f>#REF!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1-A865-4799-950A-99A44BA3F848}"/>
            </c:ext>
          </c:extLst>
        </c:ser>
        <c:ser>
          <c:idx val="2"/>
          <c:order val="2"/>
          <c:spPr>
            <a:ln w="19050">
              <a:prstDash val="solid"/>
            </a:ln>
          </c:spPr>
          <c:marker>
            <c:symbol val="none"/>
          </c:marker>
          <c:xVal>
            <c:numRef>
              <c:f>#REF!</c:f>
            </c:numRef>
          </c:xVal>
          <c:yVal>
            <c:numRef>
              <c:f>#REF!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2-A865-4799-950A-99A44BA3F848}"/>
            </c:ext>
          </c:extLst>
        </c:ser>
        <c:ser>
          <c:idx val="3"/>
          <c:order val="3"/>
          <c:spPr>
            <a:ln w="15875">
              <a:solidFill>
                <a:srgbClr val="98B954"/>
              </a:solidFill>
              <a:prstDash val="sysDash"/>
            </a:ln>
          </c:spPr>
          <c:marker>
            <c:symbol val="none"/>
          </c:marker>
          <c:xVal>
            <c:numRef>
              <c:f>#REF!</c:f>
            </c:numRef>
          </c:xVal>
          <c:yVal>
            <c:numRef>
              <c:f>#REF!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A865-4799-950A-99A44BA3F848}"/>
            </c:ext>
          </c:extLst>
        </c:ser>
        <c:dLbls>
          <c:showLegendKey val="0"/>
          <c:showVal val="0"/>
          <c:showCatName val="0"/>
          <c:showSerName val="0"/>
          <c:showPercent val="0"/>
          <c:showBubbleSize val="0"/>
        </c:dLbls>
        <c:axId val="47458560"/>
        <c:axId val="47513984"/>
      </c:scatterChart>
      <c:valAx>
        <c:axId val="47458560"/>
        <c:scaling>
          <c:orientation val="maxMin"/>
          <c:max val="0.8"/>
          <c:min val="0.30000000000000032"/>
        </c:scaling>
        <c:delete val="0"/>
        <c:axPos val="b"/>
        <c:majorGridlines>
          <c:spPr>
            <a:ln w="9525">
              <a:prstDash val="sysDot"/>
            </a:ln>
          </c:spPr>
        </c:majorGridlines>
        <c:title>
          <c:tx>
            <c:rich>
              <a:bodyPr/>
              <a:lstStyle/>
              <a:p>
                <a:pPr>
                  <a:defRPr/>
                </a:pPr>
                <a:r>
                  <a:rPr lang="en-US"/>
                  <a:t>Coarseness Factor, CF</a:t>
                </a:r>
              </a:p>
            </c:rich>
          </c:tx>
          <c:overlay val="0"/>
        </c:title>
        <c:numFmt formatCode="General" sourceLinked="1"/>
        <c:majorTickMark val="out"/>
        <c:minorTickMark val="none"/>
        <c:tickLblPos val="nextTo"/>
        <c:crossAx val="47513984"/>
        <c:crosses val="autoZero"/>
        <c:crossBetween val="midCat"/>
      </c:valAx>
      <c:valAx>
        <c:axId val="47513984"/>
        <c:scaling>
          <c:orientation val="minMax"/>
          <c:max val="0.45"/>
          <c:min val="0.2"/>
        </c:scaling>
        <c:delete val="0"/>
        <c:axPos val="l"/>
        <c:majorGridlines>
          <c:spPr>
            <a:ln w="9525">
              <a:prstDash val="sysDot"/>
            </a:ln>
          </c:spPr>
        </c:majorGridlines>
        <c:title>
          <c:tx>
            <c:rich>
              <a:bodyPr rot="-5400000" vert="horz"/>
              <a:lstStyle/>
              <a:p>
                <a:pPr>
                  <a:defRPr/>
                </a:pPr>
                <a:r>
                  <a:rPr lang="en-US"/>
                  <a:t>Workability Factor, WF</a:t>
                </a:r>
              </a:p>
            </c:rich>
          </c:tx>
          <c:overlay val="0"/>
        </c:title>
        <c:numFmt formatCode="General" sourceLinked="1"/>
        <c:majorTickMark val="out"/>
        <c:minorTickMark val="none"/>
        <c:tickLblPos val="nextTo"/>
        <c:crossAx val="47458560"/>
        <c:crosses val="max"/>
        <c:crossBetween val="midCat"/>
      </c:valAx>
    </c:plotArea>
    <c:legend>
      <c:legendPos val="r"/>
      <c:layout>
        <c:manualLayout>
          <c:xMode val="edge"/>
          <c:yMode val="edge"/>
          <c:x val="0.72906831732738664"/>
          <c:y val="0.40874303615273638"/>
          <c:w val="0.2709317124833065"/>
          <c:h val="0.27398353614889048"/>
        </c:manualLayout>
      </c:layout>
      <c:overlay val="0"/>
    </c:legend>
    <c:plotVisOnly val="1"/>
    <c:dispBlanksAs val="gap"/>
    <c:showDLblsOverMax val="0"/>
  </c:chart>
  <c:printSettings>
    <c:headerFooter/>
    <c:pageMargins b="0.75000000000000488" l="0.70000000000000062" r="0.70000000000000062" t="0.75000000000000488" header="0.30000000000000032" footer="0.30000000000000032"/>
    <c:pageSetup orientation="portrait"/>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Percent Retained Chart</a:t>
            </a:r>
          </a:p>
        </c:rich>
      </c:tx>
      <c:overlay val="0"/>
      <c:spPr>
        <a:solidFill>
          <a:sysClr val="window" lastClr="FFFFFF"/>
        </a:solidFill>
      </c:spPr>
    </c:title>
    <c:autoTitleDeleted val="0"/>
    <c:plotArea>
      <c:layout>
        <c:manualLayout>
          <c:layoutTarget val="inner"/>
          <c:xMode val="edge"/>
          <c:yMode val="edge"/>
          <c:x val="0.10563926877561439"/>
          <c:y val="8.9303109838542907E-2"/>
          <c:w val="0.65989280287333096"/>
          <c:h val="0.67576393859859385"/>
        </c:manualLayout>
      </c:layout>
      <c:lineChart>
        <c:grouping val="standard"/>
        <c:varyColors val="0"/>
        <c:ser>
          <c:idx val="2"/>
          <c:order val="0"/>
          <c:tx>
            <c:strRef>
              <c:f>'Calculation (2)'!$Z$64</c:f>
              <c:strCache>
                <c:ptCount val="1"/>
                <c:pt idx="0">
                  <c:v>High</c:v>
                </c:pt>
              </c:strCache>
            </c:strRef>
          </c:tx>
          <c:spPr>
            <a:ln w="22225">
              <a:prstDash val="dash"/>
            </a:ln>
          </c:spPr>
          <c:marker>
            <c:symbol val="none"/>
          </c:marker>
          <c:cat>
            <c:strRef>
              <c:f>'Calculation (2)'!$W$65:$W$77</c:f>
              <c:strCache>
                <c:ptCount val="13"/>
                <c:pt idx="0">
                  <c:v>2 in.</c:v>
                </c:pt>
                <c:pt idx="1">
                  <c:v>1 1/2 in.</c:v>
                </c:pt>
                <c:pt idx="2">
                  <c:v>1 in.</c:v>
                </c:pt>
                <c:pt idx="3">
                  <c:v>3/4 in.</c:v>
                </c:pt>
                <c:pt idx="4">
                  <c:v>1/2 in.</c:v>
                </c:pt>
                <c:pt idx="5">
                  <c:v>3/8 in.</c:v>
                </c:pt>
                <c:pt idx="6">
                  <c:v>No. 4</c:v>
                </c:pt>
                <c:pt idx="7">
                  <c:v>No. 8</c:v>
                </c:pt>
                <c:pt idx="8">
                  <c:v>No. 16</c:v>
                </c:pt>
                <c:pt idx="9">
                  <c:v>No. 30</c:v>
                </c:pt>
                <c:pt idx="10">
                  <c:v>No. 50</c:v>
                </c:pt>
                <c:pt idx="11">
                  <c:v>No. 100</c:v>
                </c:pt>
                <c:pt idx="12">
                  <c:v>No. 200</c:v>
                </c:pt>
              </c:strCache>
            </c:strRef>
          </c:cat>
          <c:val>
            <c:numRef>
              <c:f>'Calculation (2)'!$Z$65:$Z$77</c:f>
              <c:numCache>
                <c:formatCode>0.0%</c:formatCode>
                <c:ptCount val="13"/>
                <c:pt idx="0">
                  <c:v>0</c:v>
                </c:pt>
                <c:pt idx="1">
                  <c:v>0</c:v>
                </c:pt>
                <c:pt idx="2">
                  <c:v>0</c:v>
                </c:pt>
                <c:pt idx="3">
                  <c:v>0</c:v>
                </c:pt>
                <c:pt idx="4">
                  <c:v>0</c:v>
                </c:pt>
                <c:pt idx="5">
                  <c:v>0</c:v>
                </c:pt>
                <c:pt idx="6">
                  <c:v>0</c:v>
                </c:pt>
                <c:pt idx="7">
                  <c:v>0</c:v>
                </c:pt>
                <c:pt idx="8">
                  <c:v>0</c:v>
                </c:pt>
                <c:pt idx="9">
                  <c:v>0.15</c:v>
                </c:pt>
                <c:pt idx="10">
                  <c:v>0.15</c:v>
                </c:pt>
                <c:pt idx="11">
                  <c:v>7.4999999999999997E-2</c:v>
                </c:pt>
                <c:pt idx="12">
                  <c:v>0</c:v>
                </c:pt>
              </c:numCache>
            </c:numRef>
          </c:val>
          <c:smooth val="0"/>
          <c:extLst>
            <c:ext xmlns:c16="http://schemas.microsoft.com/office/drawing/2014/chart" uri="{C3380CC4-5D6E-409C-BE32-E72D297353CC}">
              <c16:uniqueId val="{00000000-89D6-4727-903F-A1A4C692E6C1}"/>
            </c:ext>
          </c:extLst>
        </c:ser>
        <c:ser>
          <c:idx val="0"/>
          <c:order val="1"/>
          <c:tx>
            <c:strRef>
              <c:f>'Calculation (2)'!$X$64</c:f>
              <c:strCache>
                <c:ptCount val="1"/>
                <c:pt idx="0">
                  <c:v>% Retained</c:v>
                </c:pt>
              </c:strCache>
            </c:strRef>
          </c:tx>
          <c:cat>
            <c:strRef>
              <c:f>'Calculation (2)'!$W$65:$W$77</c:f>
              <c:strCache>
                <c:ptCount val="13"/>
                <c:pt idx="0">
                  <c:v>2 in.</c:v>
                </c:pt>
                <c:pt idx="1">
                  <c:v>1 1/2 in.</c:v>
                </c:pt>
                <c:pt idx="2">
                  <c:v>1 in.</c:v>
                </c:pt>
                <c:pt idx="3">
                  <c:v>3/4 in.</c:v>
                </c:pt>
                <c:pt idx="4">
                  <c:v>1/2 in.</c:v>
                </c:pt>
                <c:pt idx="5">
                  <c:v>3/8 in.</c:v>
                </c:pt>
                <c:pt idx="6">
                  <c:v>No. 4</c:v>
                </c:pt>
                <c:pt idx="7">
                  <c:v>No. 8</c:v>
                </c:pt>
                <c:pt idx="8">
                  <c:v>No. 16</c:v>
                </c:pt>
                <c:pt idx="9">
                  <c:v>No. 30</c:v>
                </c:pt>
                <c:pt idx="10">
                  <c:v>No. 50</c:v>
                </c:pt>
                <c:pt idx="11">
                  <c:v>No. 100</c:v>
                </c:pt>
                <c:pt idx="12">
                  <c:v>No. 200</c:v>
                </c:pt>
              </c:strCache>
            </c:strRef>
          </c:cat>
          <c:val>
            <c:numRef>
              <c:f>'Calculation (2)'!$X$65:$X$77</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1-89D6-4727-903F-A1A4C692E6C1}"/>
            </c:ext>
          </c:extLst>
        </c:ser>
        <c:ser>
          <c:idx val="1"/>
          <c:order val="2"/>
          <c:tx>
            <c:strRef>
              <c:f>'Calculation (2)'!$Y$64</c:f>
              <c:strCache>
                <c:ptCount val="1"/>
                <c:pt idx="0">
                  <c:v>Low</c:v>
                </c:pt>
              </c:strCache>
            </c:strRef>
          </c:tx>
          <c:spPr>
            <a:ln w="22225">
              <a:prstDash val="dashDot"/>
            </a:ln>
          </c:spPr>
          <c:marker>
            <c:symbol val="none"/>
          </c:marker>
          <c:cat>
            <c:strRef>
              <c:f>'Calculation (2)'!$W$65:$W$77</c:f>
              <c:strCache>
                <c:ptCount val="13"/>
                <c:pt idx="0">
                  <c:v>2 in.</c:v>
                </c:pt>
                <c:pt idx="1">
                  <c:v>1 1/2 in.</c:v>
                </c:pt>
                <c:pt idx="2">
                  <c:v>1 in.</c:v>
                </c:pt>
                <c:pt idx="3">
                  <c:v>3/4 in.</c:v>
                </c:pt>
                <c:pt idx="4">
                  <c:v>1/2 in.</c:v>
                </c:pt>
                <c:pt idx="5">
                  <c:v>3/8 in.</c:v>
                </c:pt>
                <c:pt idx="6">
                  <c:v>No. 4</c:v>
                </c:pt>
                <c:pt idx="7">
                  <c:v>No. 8</c:v>
                </c:pt>
                <c:pt idx="8">
                  <c:v>No. 16</c:v>
                </c:pt>
                <c:pt idx="9">
                  <c:v>No. 30</c:v>
                </c:pt>
                <c:pt idx="10">
                  <c:v>No. 50</c:v>
                </c:pt>
                <c:pt idx="11">
                  <c:v>No. 100</c:v>
                </c:pt>
                <c:pt idx="12">
                  <c:v>No. 200</c:v>
                </c:pt>
              </c:strCache>
            </c:strRef>
          </c:cat>
          <c:val>
            <c:numRef>
              <c:f>'Calculation (2)'!$Y$65:$Y$77</c:f>
              <c:numCache>
                <c:formatCode>0.0%</c:formatCode>
                <c:ptCount val="13"/>
                <c:pt idx="0">
                  <c:v>#N/A</c:v>
                </c:pt>
                <c:pt idx="1">
                  <c:v>#N/A</c:v>
                </c:pt>
                <c:pt idx="2">
                  <c:v>#N/A</c:v>
                </c:pt>
                <c:pt idx="3">
                  <c:v>0</c:v>
                </c:pt>
                <c:pt idx="4">
                  <c:v>0.08</c:v>
                </c:pt>
                <c:pt idx="5">
                  <c:v>0.08</c:v>
                </c:pt>
                <c:pt idx="6">
                  <c:v>0.08</c:v>
                </c:pt>
                <c:pt idx="7">
                  <c:v>0.08</c:v>
                </c:pt>
                <c:pt idx="8">
                  <c:v>0.08</c:v>
                </c:pt>
                <c:pt idx="9">
                  <c:v>0.08</c:v>
                </c:pt>
                <c:pt idx="10">
                  <c:v>0.08</c:v>
                </c:pt>
                <c:pt idx="11">
                  <c:v>0</c:v>
                </c:pt>
                <c:pt idx="12">
                  <c:v>#N/A</c:v>
                </c:pt>
              </c:numCache>
            </c:numRef>
          </c:val>
          <c:smooth val="0"/>
          <c:extLst>
            <c:ext xmlns:c16="http://schemas.microsoft.com/office/drawing/2014/chart" uri="{C3380CC4-5D6E-409C-BE32-E72D297353CC}">
              <c16:uniqueId val="{00000002-89D6-4727-903F-A1A4C692E6C1}"/>
            </c:ext>
          </c:extLst>
        </c:ser>
        <c:dLbls>
          <c:showLegendKey val="0"/>
          <c:showVal val="0"/>
          <c:showCatName val="0"/>
          <c:showSerName val="0"/>
          <c:showPercent val="0"/>
          <c:showBubbleSize val="0"/>
        </c:dLbls>
        <c:smooth val="0"/>
        <c:axId val="74020736"/>
        <c:axId val="74022912"/>
      </c:lineChart>
      <c:catAx>
        <c:axId val="74020736"/>
        <c:scaling>
          <c:orientation val="minMax"/>
        </c:scaling>
        <c:delete val="0"/>
        <c:axPos val="b"/>
        <c:title>
          <c:tx>
            <c:rich>
              <a:bodyPr/>
              <a:lstStyle/>
              <a:p>
                <a:pPr>
                  <a:defRPr/>
                </a:pPr>
                <a:r>
                  <a:rPr lang="en-US"/>
                  <a:t>Sieve Size</a:t>
                </a:r>
              </a:p>
            </c:rich>
          </c:tx>
          <c:layout>
            <c:manualLayout>
              <c:xMode val="edge"/>
              <c:yMode val="edge"/>
              <c:x val="0.38128157664502482"/>
              <c:y val="0.92644428537341961"/>
            </c:manualLayout>
          </c:layout>
          <c:overlay val="0"/>
        </c:title>
        <c:numFmt formatCode="General" sourceLinked="1"/>
        <c:majorTickMark val="out"/>
        <c:minorTickMark val="none"/>
        <c:tickLblPos val="nextTo"/>
        <c:txPr>
          <a:bodyPr rot="-5400000" vert="horz"/>
          <a:lstStyle/>
          <a:p>
            <a:pPr>
              <a:defRPr/>
            </a:pPr>
            <a:endParaRPr lang="en-US"/>
          </a:p>
        </c:txPr>
        <c:crossAx val="74022912"/>
        <c:crosses val="autoZero"/>
        <c:auto val="1"/>
        <c:lblAlgn val="ctr"/>
        <c:lblOffset val="100"/>
        <c:tickLblSkip val="1"/>
        <c:noMultiLvlLbl val="0"/>
      </c:catAx>
      <c:valAx>
        <c:axId val="74022912"/>
        <c:scaling>
          <c:orientation val="minMax"/>
        </c:scaling>
        <c:delete val="0"/>
        <c:axPos val="l"/>
        <c:majorGridlines/>
        <c:title>
          <c:tx>
            <c:rich>
              <a:bodyPr rot="-5400000" vert="horz"/>
              <a:lstStyle/>
              <a:p>
                <a:pPr>
                  <a:defRPr/>
                </a:pPr>
                <a:r>
                  <a:rPr lang="en-US"/>
                  <a:t>Percent Retained on Sieve</a:t>
                </a:r>
              </a:p>
            </c:rich>
          </c:tx>
          <c:overlay val="0"/>
        </c:title>
        <c:numFmt formatCode="0%" sourceLinked="0"/>
        <c:majorTickMark val="out"/>
        <c:minorTickMark val="none"/>
        <c:tickLblPos val="nextTo"/>
        <c:crossAx val="74020736"/>
        <c:crosses val="autoZero"/>
        <c:crossBetween val="between"/>
      </c:valAx>
    </c:plotArea>
    <c:legend>
      <c:legendPos val="r"/>
      <c:overlay val="0"/>
    </c:legend>
    <c:plotVisOnly val="1"/>
    <c:dispBlanksAs val="gap"/>
    <c:showDLblsOverMax val="0"/>
  </c:chart>
  <c:printSettings>
    <c:headerFooter/>
    <c:pageMargins b="0.75000000000000477" l="0.70000000000000062" r="0.70000000000000062" t="0.75000000000000477"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0.45 Power Chart</a:t>
            </a:r>
          </a:p>
        </c:rich>
      </c:tx>
      <c:overlay val="0"/>
    </c:title>
    <c:autoTitleDeleted val="0"/>
    <c:plotArea>
      <c:layout>
        <c:manualLayout>
          <c:layoutTarget val="inner"/>
          <c:xMode val="edge"/>
          <c:yMode val="edge"/>
          <c:x val="0.11843285214348206"/>
          <c:y val="0.13585818166171851"/>
          <c:w val="0.80095603674540683"/>
          <c:h val="0.62833475323781263"/>
        </c:manualLayout>
      </c:layout>
      <c:barChart>
        <c:barDir val="col"/>
        <c:grouping val="clustered"/>
        <c:varyColors val="0"/>
        <c:ser>
          <c:idx val="4"/>
          <c:order val="3"/>
          <c:tx>
            <c:strRef>
              <c:f>'Calculation (2)'!$AQ$42</c:f>
              <c:strCache>
                <c:ptCount val="1"/>
                <c:pt idx="0">
                  <c:v>Sieve</c:v>
                </c:pt>
              </c:strCache>
            </c:strRef>
          </c:tx>
          <c:invertIfNegative val="0"/>
          <c:val>
            <c:numRef>
              <c:f>'Calculation (2)'!$AQ$60:$AQ$198</c:f>
              <c:numCache>
                <c:formatCode>General</c:formatCode>
                <c:ptCount val="139"/>
                <c:pt idx="0">
                  <c:v>#N/A</c:v>
                </c:pt>
                <c:pt idx="1">
                  <c:v>#N/A</c:v>
                </c:pt>
                <c:pt idx="2">
                  <c:v>#N/A</c:v>
                </c:pt>
                <c:pt idx="3">
                  <c:v>#N/A</c:v>
                </c:pt>
                <c:pt idx="4">
                  <c:v>#N/A</c:v>
                </c:pt>
                <c:pt idx="5">
                  <c:v>#N/A</c:v>
                </c:pt>
                <c:pt idx="6">
                  <c:v>#N/A</c:v>
                </c:pt>
                <c:pt idx="7" formatCode="0%">
                  <c:v>1</c:v>
                </c:pt>
                <c:pt idx="8">
                  <c:v>#N/A</c:v>
                </c:pt>
                <c:pt idx="9">
                  <c:v>#N/A</c:v>
                </c:pt>
                <c:pt idx="10" formatCode="0%">
                  <c:v>1</c:v>
                </c:pt>
                <c:pt idx="11">
                  <c:v>#N/A</c:v>
                </c:pt>
                <c:pt idx="12">
                  <c:v>#N/A</c:v>
                </c:pt>
                <c:pt idx="13" formatCode="0%">
                  <c:v>1</c:v>
                </c:pt>
                <c:pt idx="14">
                  <c:v>#N/A</c:v>
                </c:pt>
                <c:pt idx="15">
                  <c:v>#N/A</c:v>
                </c:pt>
                <c:pt idx="16">
                  <c:v>#N/A</c:v>
                </c:pt>
                <c:pt idx="17">
                  <c:v>#N/A</c:v>
                </c:pt>
                <c:pt idx="18" formatCode="0%">
                  <c:v>1</c:v>
                </c:pt>
                <c:pt idx="19">
                  <c:v>#N/A</c:v>
                </c:pt>
                <c:pt idx="20">
                  <c:v>#N/A</c:v>
                </c:pt>
                <c:pt idx="21">
                  <c:v>#N/A</c:v>
                </c:pt>
                <c:pt idx="22">
                  <c:v>#N/A</c:v>
                </c:pt>
                <c:pt idx="23">
                  <c:v>#N/A</c:v>
                </c:pt>
                <c:pt idx="24" formatCode="0%">
                  <c:v>1</c:v>
                </c:pt>
                <c:pt idx="25">
                  <c:v>#N/A</c:v>
                </c:pt>
                <c:pt idx="26">
                  <c:v>#N/A</c:v>
                </c:pt>
                <c:pt idx="27">
                  <c:v>#N/A</c:v>
                </c:pt>
                <c:pt idx="28">
                  <c:v>#N/A</c:v>
                </c:pt>
                <c:pt idx="29">
                  <c:v>#N/A</c:v>
                </c:pt>
                <c:pt idx="30">
                  <c:v>#N/A</c:v>
                </c:pt>
                <c:pt idx="31">
                  <c:v>#N/A</c:v>
                </c:pt>
                <c:pt idx="32">
                  <c:v>#N/A</c:v>
                </c:pt>
                <c:pt idx="33" formatCode="0%">
                  <c:v>1</c:v>
                </c:pt>
                <c:pt idx="34">
                  <c:v>#N/A</c:v>
                </c:pt>
                <c:pt idx="35">
                  <c:v>#N/A</c:v>
                </c:pt>
                <c:pt idx="36">
                  <c:v>#N/A</c:v>
                </c:pt>
                <c:pt idx="37">
                  <c:v>#N/A</c:v>
                </c:pt>
                <c:pt idx="38">
                  <c:v>#N/A</c:v>
                </c:pt>
                <c:pt idx="39">
                  <c:v>#N/A</c:v>
                </c:pt>
                <c:pt idx="40">
                  <c:v>#N/A</c:v>
                </c:pt>
                <c:pt idx="41">
                  <c:v>#N/A</c:v>
                </c:pt>
                <c:pt idx="42">
                  <c:v>#N/A</c:v>
                </c:pt>
                <c:pt idx="43">
                  <c:v>#N/A</c:v>
                </c:pt>
                <c:pt idx="44">
                  <c:v>#N/A</c:v>
                </c:pt>
                <c:pt idx="45" formatCode="0%">
                  <c:v>1</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formatCode="0%">
                  <c:v>1</c:v>
                </c:pt>
                <c:pt idx="63">
                  <c:v>#N/A</c:v>
                </c:pt>
                <c:pt idx="64">
                  <c:v>#N/A</c:v>
                </c:pt>
                <c:pt idx="65">
                  <c:v>#N/A</c:v>
                </c:pt>
                <c:pt idx="66">
                  <c:v>#N/A</c:v>
                </c:pt>
                <c:pt idx="67">
                  <c:v>#N/A</c:v>
                </c:pt>
                <c:pt idx="68">
                  <c:v>#N/A</c:v>
                </c:pt>
                <c:pt idx="69">
                  <c:v>#N/A</c:v>
                </c:pt>
                <c:pt idx="70" formatCode="0%">
                  <c:v>1</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formatCode="0%">
                  <c:v>1</c:v>
                </c:pt>
                <c:pt idx="85">
                  <c:v>#N/A</c:v>
                </c:pt>
                <c:pt idx="86">
                  <c:v>#N/A</c:v>
                </c:pt>
                <c:pt idx="87">
                  <c:v>#N/A</c:v>
                </c:pt>
                <c:pt idx="88">
                  <c:v>#N/A</c:v>
                </c:pt>
                <c:pt idx="89">
                  <c:v>#N/A</c:v>
                </c:pt>
                <c:pt idx="90">
                  <c:v>#N/A</c:v>
                </c:pt>
                <c:pt idx="91">
                  <c:v>#N/A</c:v>
                </c:pt>
                <c:pt idx="92">
                  <c:v>#N/A</c:v>
                </c:pt>
                <c:pt idx="93">
                  <c:v>#N/A</c:v>
                </c:pt>
                <c:pt idx="94">
                  <c:v>#N/A</c:v>
                </c:pt>
                <c:pt idx="95">
                  <c:v>#N/A</c:v>
                </c:pt>
                <c:pt idx="96" formatCode="0%">
                  <c:v>1</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formatCode="0%">
                  <c:v>1</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formatCode="0%">
                  <c:v>1</c:v>
                </c:pt>
                <c:pt idx="132">
                  <c:v>#N/A</c:v>
                </c:pt>
                <c:pt idx="133">
                  <c:v>#N/A</c:v>
                </c:pt>
                <c:pt idx="134">
                  <c:v>#N/A</c:v>
                </c:pt>
                <c:pt idx="135">
                  <c:v>#N/A</c:v>
                </c:pt>
                <c:pt idx="136">
                  <c:v>#N/A</c:v>
                </c:pt>
                <c:pt idx="137">
                  <c:v>#N/A</c:v>
                </c:pt>
                <c:pt idx="138">
                  <c:v>#N/A</c:v>
                </c:pt>
              </c:numCache>
            </c:numRef>
          </c:val>
          <c:extLst>
            <c:ext xmlns:c16="http://schemas.microsoft.com/office/drawing/2014/chart" uri="{C3380CC4-5D6E-409C-BE32-E72D297353CC}">
              <c16:uniqueId val="{00000000-7A3B-43D2-8475-3496B3D42F5E}"/>
            </c:ext>
          </c:extLst>
        </c:ser>
        <c:dLbls>
          <c:showLegendKey val="0"/>
          <c:showVal val="0"/>
          <c:showCatName val="0"/>
          <c:showSerName val="0"/>
          <c:showPercent val="0"/>
          <c:showBubbleSize val="0"/>
        </c:dLbls>
        <c:gapWidth val="500"/>
        <c:axId val="86331392"/>
        <c:axId val="86333312"/>
      </c:barChart>
      <c:lineChart>
        <c:grouping val="standard"/>
        <c:varyColors val="0"/>
        <c:ser>
          <c:idx val="3"/>
          <c:order val="0"/>
          <c:tx>
            <c:strRef>
              <c:f>'Calculation (2)'!$AP$42</c:f>
              <c:strCache>
                <c:ptCount val="1"/>
                <c:pt idx="0">
                  <c:v>High</c:v>
                </c:pt>
              </c:strCache>
            </c:strRef>
          </c:tx>
          <c:spPr>
            <a:ln w="15875">
              <a:prstDash val="dash"/>
            </a:ln>
          </c:spPr>
          <c:marker>
            <c:symbol val="none"/>
          </c:marker>
          <c:cat>
            <c:strRef>
              <c:f>'Calculation (2)'!$AL$60:$AL$198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 (2)'!$AP$60:$AP$198</c:f>
              <c:numCache>
                <c:formatCode>0%</c:formatCode>
                <c:ptCount val="139"/>
                <c:pt idx="0">
                  <c:v>7.0000000000000007E-2</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1-7A3B-43D2-8475-3496B3D42F5E}"/>
            </c:ext>
          </c:extLst>
        </c:ser>
        <c:ser>
          <c:idx val="1"/>
          <c:order val="1"/>
          <c:tx>
            <c:strRef>
              <c:f>'Calculation (2)'!$AM$42</c:f>
              <c:strCache>
                <c:ptCount val="1"/>
                <c:pt idx="0">
                  <c:v>#REF!</c:v>
                </c:pt>
              </c:strCache>
            </c:strRef>
          </c:tx>
          <c:marker>
            <c:symbol val="square"/>
            <c:size val="5"/>
          </c:marker>
          <c:cat>
            <c:strRef>
              <c:f>'Calculation (2)'!$AL$60:$AL$198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 (2)'!$AM$60:$AM$198</c:f>
              <c:numCache>
                <c:formatCode>0%</c:formatCode>
                <c:ptCount val="139"/>
                <c:pt idx="0">
                  <c:v>0</c:v>
                </c:pt>
                <c:pt idx="1">
                  <c:v>#N/A</c:v>
                </c:pt>
                <c:pt idx="2">
                  <c:v>#N/A</c:v>
                </c:pt>
                <c:pt idx="3">
                  <c:v>#N/A</c:v>
                </c:pt>
                <c:pt idx="4">
                  <c:v>#N/A</c:v>
                </c:pt>
                <c:pt idx="5">
                  <c:v>#N/A</c:v>
                </c:pt>
                <c:pt idx="6">
                  <c:v>#N/A</c:v>
                </c:pt>
                <c:pt idx="7">
                  <c:v>0</c:v>
                </c:pt>
                <c:pt idx="8">
                  <c:v>#N/A</c:v>
                </c:pt>
                <c:pt idx="9">
                  <c:v>#N/A</c:v>
                </c:pt>
                <c:pt idx="10">
                  <c:v>0</c:v>
                </c:pt>
                <c:pt idx="11">
                  <c:v>#N/A</c:v>
                </c:pt>
                <c:pt idx="12">
                  <c:v>#N/A</c:v>
                </c:pt>
                <c:pt idx="13">
                  <c:v>0</c:v>
                </c:pt>
                <c:pt idx="14">
                  <c:v>#N/A</c:v>
                </c:pt>
                <c:pt idx="15">
                  <c:v>#N/A</c:v>
                </c:pt>
                <c:pt idx="16">
                  <c:v>#N/A</c:v>
                </c:pt>
                <c:pt idx="17">
                  <c:v>#N/A</c:v>
                </c:pt>
                <c:pt idx="18">
                  <c:v>0</c:v>
                </c:pt>
                <c:pt idx="19">
                  <c:v>#N/A</c:v>
                </c:pt>
                <c:pt idx="20">
                  <c:v>#N/A</c:v>
                </c:pt>
                <c:pt idx="21">
                  <c:v>#N/A</c:v>
                </c:pt>
                <c:pt idx="22">
                  <c:v>#N/A</c:v>
                </c:pt>
                <c:pt idx="23">
                  <c:v>#N/A</c:v>
                </c:pt>
                <c:pt idx="24">
                  <c:v>0</c:v>
                </c:pt>
                <c:pt idx="25">
                  <c:v>#N/A</c:v>
                </c:pt>
                <c:pt idx="26">
                  <c:v>#N/A</c:v>
                </c:pt>
                <c:pt idx="27">
                  <c:v>#N/A</c:v>
                </c:pt>
                <c:pt idx="28">
                  <c:v>#N/A</c:v>
                </c:pt>
                <c:pt idx="29">
                  <c:v>#N/A</c:v>
                </c:pt>
                <c:pt idx="30">
                  <c:v>#N/A</c:v>
                </c:pt>
                <c:pt idx="31">
                  <c:v>#N/A</c:v>
                </c:pt>
                <c:pt idx="32">
                  <c:v>#N/A</c:v>
                </c:pt>
                <c:pt idx="33">
                  <c:v>0</c:v>
                </c:pt>
                <c:pt idx="34">
                  <c:v>#N/A</c:v>
                </c:pt>
                <c:pt idx="35">
                  <c:v>#N/A</c:v>
                </c:pt>
                <c:pt idx="36">
                  <c:v>#N/A</c:v>
                </c:pt>
                <c:pt idx="37">
                  <c:v>#N/A</c:v>
                </c:pt>
                <c:pt idx="38">
                  <c:v>#N/A</c:v>
                </c:pt>
                <c:pt idx="39">
                  <c:v>#N/A</c:v>
                </c:pt>
                <c:pt idx="40">
                  <c:v>#N/A</c:v>
                </c:pt>
                <c:pt idx="41">
                  <c:v>#N/A</c:v>
                </c:pt>
                <c:pt idx="42">
                  <c:v>#N/A</c:v>
                </c:pt>
                <c:pt idx="43">
                  <c:v>#N/A</c:v>
                </c:pt>
                <c:pt idx="44">
                  <c:v>#N/A</c:v>
                </c:pt>
                <c:pt idx="45">
                  <c:v>0</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0</c:v>
                </c:pt>
                <c:pt idx="63">
                  <c:v>#N/A</c:v>
                </c:pt>
                <c:pt idx="64">
                  <c:v>#N/A</c:v>
                </c:pt>
                <c:pt idx="65">
                  <c:v>#N/A</c:v>
                </c:pt>
                <c:pt idx="66">
                  <c:v>#N/A</c:v>
                </c:pt>
                <c:pt idx="67">
                  <c:v>#N/A</c:v>
                </c:pt>
                <c:pt idx="68">
                  <c:v>#N/A</c:v>
                </c:pt>
                <c:pt idx="69">
                  <c:v>#N/A</c:v>
                </c:pt>
                <c:pt idx="70">
                  <c:v>0</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0</c:v>
                </c:pt>
                <c:pt idx="85">
                  <c:v>#N/A</c:v>
                </c:pt>
                <c:pt idx="86">
                  <c:v>#N/A</c:v>
                </c:pt>
                <c:pt idx="87">
                  <c:v>#N/A</c:v>
                </c:pt>
                <c:pt idx="88">
                  <c:v>#N/A</c:v>
                </c:pt>
                <c:pt idx="89">
                  <c:v>#N/A</c:v>
                </c:pt>
                <c:pt idx="90">
                  <c:v>#N/A</c:v>
                </c:pt>
                <c:pt idx="91">
                  <c:v>#N/A</c:v>
                </c:pt>
                <c:pt idx="92">
                  <c:v>#N/A</c:v>
                </c:pt>
                <c:pt idx="93">
                  <c:v>#N/A</c:v>
                </c:pt>
                <c:pt idx="94">
                  <c:v>#N/A</c:v>
                </c:pt>
                <c:pt idx="95">
                  <c:v>#N/A</c:v>
                </c:pt>
                <c:pt idx="96">
                  <c:v>0</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0</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2-7A3B-43D2-8475-3496B3D42F5E}"/>
            </c:ext>
          </c:extLst>
        </c:ser>
        <c:ser>
          <c:idx val="0"/>
          <c:order val="2"/>
          <c:tx>
            <c:strRef>
              <c:f>'Calculation (2)'!$AN$42</c:f>
              <c:strCache>
                <c:ptCount val="1"/>
                <c:pt idx="0">
                  <c:v>Power Chart</c:v>
                </c:pt>
              </c:strCache>
            </c:strRef>
          </c:tx>
          <c:spPr>
            <a:ln w="15875"/>
          </c:spPr>
          <c:marker>
            <c:symbol val="none"/>
          </c:marker>
          <c:cat>
            <c:strRef>
              <c:f>'Calculation (2)'!$AL$60:$AL$198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 (2)'!$AN$60:$AN$198</c:f>
              <c:numCache>
                <c:formatCode>0%</c:formatCode>
                <c:ptCount val="139"/>
                <c:pt idx="0">
                  <c:v>0</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3-7A3B-43D2-8475-3496B3D42F5E}"/>
            </c:ext>
          </c:extLst>
        </c:ser>
        <c:ser>
          <c:idx val="2"/>
          <c:order val="4"/>
          <c:tx>
            <c:strRef>
              <c:f>'Calculation (2)'!$AO$42</c:f>
              <c:strCache>
                <c:ptCount val="1"/>
                <c:pt idx="0">
                  <c:v>Low</c:v>
                </c:pt>
              </c:strCache>
            </c:strRef>
          </c:tx>
          <c:spPr>
            <a:ln w="15875">
              <a:prstDash val="dash"/>
            </a:ln>
          </c:spPr>
          <c:marker>
            <c:symbol val="none"/>
          </c:marker>
          <c:cat>
            <c:strRef>
              <c:f>'Calculation (2)'!$AL$60:$AL$198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 (2)'!$AO$60:$AO$198</c:f>
              <c:numCache>
                <c:formatCode>0%</c:formatCode>
                <c:ptCount val="139"/>
                <c:pt idx="0">
                  <c:v>-7.0000000000000007E-2</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4-7A3B-43D2-8475-3496B3D42F5E}"/>
            </c:ext>
          </c:extLst>
        </c:ser>
        <c:dLbls>
          <c:showLegendKey val="0"/>
          <c:showVal val="0"/>
          <c:showCatName val="0"/>
          <c:showSerName val="0"/>
          <c:showPercent val="0"/>
          <c:showBubbleSize val="0"/>
        </c:dLbls>
        <c:marker val="1"/>
        <c:smooth val="0"/>
        <c:axId val="86331392"/>
        <c:axId val="86333312"/>
      </c:lineChart>
      <c:catAx>
        <c:axId val="86331392"/>
        <c:scaling>
          <c:orientation val="minMax"/>
        </c:scaling>
        <c:delete val="0"/>
        <c:axPos val="b"/>
        <c:title>
          <c:tx>
            <c:rich>
              <a:bodyPr/>
              <a:lstStyle/>
              <a:p>
                <a:pPr>
                  <a:defRPr/>
                </a:pPr>
                <a:r>
                  <a:rPr lang="en-US"/>
                  <a:t>Sieve Size</a:t>
                </a:r>
                <a:r>
                  <a:rPr lang="en-US" baseline="0"/>
                  <a:t>  (Opening to the 0.45 power)</a:t>
                </a:r>
                <a:r>
                  <a:rPr lang="en-US"/>
                  <a:t> </a:t>
                </a:r>
              </a:p>
            </c:rich>
          </c:tx>
          <c:overlay val="0"/>
        </c:title>
        <c:numFmt formatCode="General" sourceLinked="1"/>
        <c:majorTickMark val="out"/>
        <c:minorTickMark val="none"/>
        <c:tickLblPos val="nextTo"/>
        <c:txPr>
          <a:bodyPr rot="-5400000" vert="horz"/>
          <a:lstStyle/>
          <a:p>
            <a:pPr>
              <a:defRPr/>
            </a:pPr>
            <a:endParaRPr lang="en-US"/>
          </a:p>
        </c:txPr>
        <c:crossAx val="86333312"/>
        <c:crosses val="autoZero"/>
        <c:auto val="1"/>
        <c:lblAlgn val="ctr"/>
        <c:lblOffset val="100"/>
        <c:noMultiLvlLbl val="0"/>
      </c:catAx>
      <c:valAx>
        <c:axId val="86333312"/>
        <c:scaling>
          <c:orientation val="minMax"/>
          <c:max val="1"/>
          <c:min val="0"/>
        </c:scaling>
        <c:delete val="0"/>
        <c:axPos val="l"/>
        <c:majorGridlines/>
        <c:title>
          <c:tx>
            <c:rich>
              <a:bodyPr rot="-5400000" vert="horz"/>
              <a:lstStyle/>
              <a:p>
                <a:pPr>
                  <a:defRPr/>
                </a:pPr>
                <a:r>
                  <a:rPr lang="en-US"/>
                  <a:t>Percent Passing</a:t>
                </a:r>
              </a:p>
            </c:rich>
          </c:tx>
          <c:overlay val="0"/>
        </c:title>
        <c:numFmt formatCode="0%" sourceLinked="0"/>
        <c:majorTickMark val="out"/>
        <c:minorTickMark val="none"/>
        <c:tickLblPos val="nextTo"/>
        <c:crossAx val="86331392"/>
        <c:crosses val="autoZero"/>
        <c:crossBetween val="between"/>
      </c:valAx>
    </c:plotArea>
    <c:legend>
      <c:legendPos val="r"/>
      <c:legendEntry>
        <c:idx val="0"/>
        <c:delete val="1"/>
      </c:legendEntry>
      <c:overlay val="0"/>
      <c:spPr>
        <a:solidFill>
          <a:schemeClr val="bg1"/>
        </a:solidFill>
        <a:ln>
          <a:solidFill>
            <a:schemeClr val="accent1"/>
          </a:solidFill>
        </a:ln>
      </c:spPr>
    </c:legend>
    <c:plotVisOnly val="1"/>
    <c:dispBlanksAs val="span"/>
    <c:showDLblsOverMax val="0"/>
  </c:chart>
  <c:printSettings>
    <c:headerFooter/>
    <c:pageMargins b="0.75000000000000466" l="0.70000000000000062" r="0.70000000000000062" t="0.75000000000000466" header="0.30000000000000032" footer="0.30000000000000032"/>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0.45 Power Chart (Best Fit Example)</a:t>
            </a:r>
          </a:p>
        </c:rich>
      </c:tx>
      <c:layout>
        <c:manualLayout>
          <c:xMode val="edge"/>
          <c:yMode val="edge"/>
          <c:x val="0.18088299488879694"/>
          <c:y val="2.6229508196721311E-2"/>
        </c:manualLayout>
      </c:layout>
      <c:overlay val="0"/>
    </c:title>
    <c:autoTitleDeleted val="0"/>
    <c:plotArea>
      <c:layout>
        <c:manualLayout>
          <c:layoutTarget val="inner"/>
          <c:xMode val="edge"/>
          <c:yMode val="edge"/>
          <c:x val="0.11843285214348206"/>
          <c:y val="0.13585818166171851"/>
          <c:w val="0.80095603674540683"/>
          <c:h val="0.62833475323781263"/>
        </c:manualLayout>
      </c:layout>
      <c:lineChart>
        <c:grouping val="standard"/>
        <c:varyColors val="0"/>
        <c:ser>
          <c:idx val="3"/>
          <c:order val="0"/>
          <c:tx>
            <c:strRef>
              <c:f>Calculation!$AW$42</c:f>
              <c:strCache>
                <c:ptCount val="1"/>
                <c:pt idx="0">
                  <c:v>High</c:v>
                </c:pt>
              </c:strCache>
            </c:strRef>
          </c:tx>
          <c:spPr>
            <a:ln w="15875">
              <a:prstDash val="dash"/>
            </a:ln>
          </c:spPr>
          <c:marker>
            <c:symbol val="none"/>
          </c:marker>
          <c:cat>
            <c:strRef>
              <c:f>Calculation!$AL$60:$AL$198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Calculation!$AW$60:$AW$198</c:f>
              <c:numCache>
                <c:formatCode>0%</c:formatCode>
                <c:ptCount val="139"/>
                <c:pt idx="0">
                  <c:v>0</c:v>
                </c:pt>
                <c:pt idx="1">
                  <c:v>#N/A</c:v>
                </c:pt>
                <c:pt idx="2">
                  <c:v>#N/A</c:v>
                </c:pt>
                <c:pt idx="3">
                  <c:v>#N/A</c:v>
                </c:pt>
                <c:pt idx="4">
                  <c:v>#N/A</c:v>
                </c:pt>
                <c:pt idx="5">
                  <c:v>#N/A</c:v>
                </c:pt>
                <c:pt idx="6">
                  <c:v>#N/A</c:v>
                </c:pt>
                <c:pt idx="7">
                  <c:v>0</c:v>
                </c:pt>
                <c:pt idx="8">
                  <c:v>#N/A</c:v>
                </c:pt>
                <c:pt idx="9">
                  <c:v>#N/A</c:v>
                </c:pt>
                <c:pt idx="10">
                  <c:v>0</c:v>
                </c:pt>
                <c:pt idx="11">
                  <c:v>#N/A</c:v>
                </c:pt>
                <c:pt idx="12">
                  <c:v>#N/A</c:v>
                </c:pt>
                <c:pt idx="13">
                  <c:v>0</c:v>
                </c:pt>
                <c:pt idx="14">
                  <c:v>#N/A</c:v>
                </c:pt>
                <c:pt idx="15">
                  <c:v>#N/A</c:v>
                </c:pt>
                <c:pt idx="16">
                  <c:v>#N/A</c:v>
                </c:pt>
                <c:pt idx="17">
                  <c:v>#N/A</c:v>
                </c:pt>
                <c:pt idx="18">
                  <c:v>0</c:v>
                </c:pt>
                <c:pt idx="19">
                  <c:v>#N/A</c:v>
                </c:pt>
                <c:pt idx="20">
                  <c:v>#N/A</c:v>
                </c:pt>
                <c:pt idx="21">
                  <c:v>#N/A</c:v>
                </c:pt>
                <c:pt idx="22">
                  <c:v>#N/A</c:v>
                </c:pt>
                <c:pt idx="23">
                  <c:v>#N/A</c:v>
                </c:pt>
                <c:pt idx="24">
                  <c:v>0</c:v>
                </c:pt>
                <c:pt idx="25">
                  <c:v>#N/A</c:v>
                </c:pt>
                <c:pt idx="26">
                  <c:v>#N/A</c:v>
                </c:pt>
                <c:pt idx="27">
                  <c:v>#N/A</c:v>
                </c:pt>
                <c:pt idx="28">
                  <c:v>#N/A</c:v>
                </c:pt>
                <c:pt idx="29">
                  <c:v>#N/A</c:v>
                </c:pt>
                <c:pt idx="30">
                  <c:v>#N/A</c:v>
                </c:pt>
                <c:pt idx="31">
                  <c:v>#N/A</c:v>
                </c:pt>
                <c:pt idx="32">
                  <c:v>#N/A</c:v>
                </c:pt>
                <c:pt idx="33">
                  <c:v>0</c:v>
                </c:pt>
                <c:pt idx="34">
                  <c:v>#N/A</c:v>
                </c:pt>
                <c:pt idx="35">
                  <c:v>#N/A</c:v>
                </c:pt>
                <c:pt idx="36">
                  <c:v>#N/A</c:v>
                </c:pt>
                <c:pt idx="37">
                  <c:v>#N/A</c:v>
                </c:pt>
                <c:pt idx="38">
                  <c:v>#N/A</c:v>
                </c:pt>
                <c:pt idx="39">
                  <c:v>#N/A</c:v>
                </c:pt>
                <c:pt idx="40">
                  <c:v>#N/A</c:v>
                </c:pt>
                <c:pt idx="41">
                  <c:v>#N/A</c:v>
                </c:pt>
                <c:pt idx="42">
                  <c:v>#N/A</c:v>
                </c:pt>
                <c:pt idx="43">
                  <c:v>#N/A</c:v>
                </c:pt>
                <c:pt idx="44">
                  <c:v>#N/A</c:v>
                </c:pt>
                <c:pt idx="45">
                  <c:v>0</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0</c:v>
                </c:pt>
                <c:pt idx="63">
                  <c:v>#N/A</c:v>
                </c:pt>
                <c:pt idx="64">
                  <c:v>#N/A</c:v>
                </c:pt>
                <c:pt idx="65">
                  <c:v>#N/A</c:v>
                </c:pt>
                <c:pt idx="66">
                  <c:v>#N/A</c:v>
                </c:pt>
                <c:pt idx="67">
                  <c:v>#N/A</c:v>
                </c:pt>
                <c:pt idx="68">
                  <c:v>#N/A</c:v>
                </c:pt>
                <c:pt idx="69">
                  <c:v>#N/A</c:v>
                </c:pt>
                <c:pt idx="70">
                  <c:v>0</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0</c:v>
                </c:pt>
                <c:pt idx="85">
                  <c:v>#N/A</c:v>
                </c:pt>
                <c:pt idx="86">
                  <c:v>#N/A</c:v>
                </c:pt>
                <c:pt idx="87">
                  <c:v>#N/A</c:v>
                </c:pt>
                <c:pt idx="88">
                  <c:v>#N/A</c:v>
                </c:pt>
                <c:pt idx="89">
                  <c:v>#N/A</c:v>
                </c:pt>
                <c:pt idx="90">
                  <c:v>#N/A</c:v>
                </c:pt>
                <c:pt idx="91">
                  <c:v>#N/A</c:v>
                </c:pt>
                <c:pt idx="92">
                  <c:v>#N/A</c:v>
                </c:pt>
                <c:pt idx="93">
                  <c:v>#N/A</c:v>
                </c:pt>
                <c:pt idx="94">
                  <c:v>#N/A</c:v>
                </c:pt>
                <c:pt idx="95">
                  <c:v>#N/A</c:v>
                </c:pt>
                <c:pt idx="96">
                  <c:v>0</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0</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0-93FC-4436-A9EB-2442396FFF65}"/>
            </c:ext>
          </c:extLst>
        </c:ser>
        <c:ser>
          <c:idx val="1"/>
          <c:order val="1"/>
          <c:tx>
            <c:strRef>
              <c:f>Calculation!$AM$42</c:f>
              <c:strCache>
                <c:ptCount val="1"/>
                <c:pt idx="0">
                  <c:v>% Passing</c:v>
                </c:pt>
              </c:strCache>
            </c:strRef>
          </c:tx>
          <c:marker>
            <c:symbol val="square"/>
            <c:size val="5"/>
          </c:marker>
          <c:cat>
            <c:strRef>
              <c:f>Calculation!$AL$60:$AL$198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Calculation!$AM$60:$AM$198</c:f>
              <c:numCache>
                <c:formatCode>0%</c:formatCode>
                <c:ptCount val="139"/>
                <c:pt idx="0">
                  <c:v>0</c:v>
                </c:pt>
                <c:pt idx="1">
                  <c:v>#N/A</c:v>
                </c:pt>
                <c:pt idx="2">
                  <c:v>#N/A</c:v>
                </c:pt>
                <c:pt idx="3">
                  <c:v>#N/A</c:v>
                </c:pt>
                <c:pt idx="4">
                  <c:v>#N/A</c:v>
                </c:pt>
                <c:pt idx="5">
                  <c:v>#N/A</c:v>
                </c:pt>
                <c:pt idx="6">
                  <c:v>#N/A</c:v>
                </c:pt>
                <c:pt idx="7">
                  <c:v>0</c:v>
                </c:pt>
                <c:pt idx="8">
                  <c:v>#N/A</c:v>
                </c:pt>
                <c:pt idx="9">
                  <c:v>#N/A</c:v>
                </c:pt>
                <c:pt idx="10">
                  <c:v>0</c:v>
                </c:pt>
                <c:pt idx="11">
                  <c:v>#N/A</c:v>
                </c:pt>
                <c:pt idx="12">
                  <c:v>#N/A</c:v>
                </c:pt>
                <c:pt idx="13">
                  <c:v>0</c:v>
                </c:pt>
                <c:pt idx="14">
                  <c:v>#N/A</c:v>
                </c:pt>
                <c:pt idx="15">
                  <c:v>#N/A</c:v>
                </c:pt>
                <c:pt idx="16">
                  <c:v>#N/A</c:v>
                </c:pt>
                <c:pt idx="17">
                  <c:v>#N/A</c:v>
                </c:pt>
                <c:pt idx="18">
                  <c:v>0</c:v>
                </c:pt>
                <c:pt idx="19">
                  <c:v>#N/A</c:v>
                </c:pt>
                <c:pt idx="20">
                  <c:v>#N/A</c:v>
                </c:pt>
                <c:pt idx="21">
                  <c:v>#N/A</c:v>
                </c:pt>
                <c:pt idx="22">
                  <c:v>#N/A</c:v>
                </c:pt>
                <c:pt idx="23">
                  <c:v>#N/A</c:v>
                </c:pt>
                <c:pt idx="24">
                  <c:v>0</c:v>
                </c:pt>
                <c:pt idx="25">
                  <c:v>#N/A</c:v>
                </c:pt>
                <c:pt idx="26">
                  <c:v>#N/A</c:v>
                </c:pt>
                <c:pt idx="27">
                  <c:v>#N/A</c:v>
                </c:pt>
                <c:pt idx="28">
                  <c:v>#N/A</c:v>
                </c:pt>
                <c:pt idx="29">
                  <c:v>#N/A</c:v>
                </c:pt>
                <c:pt idx="30">
                  <c:v>#N/A</c:v>
                </c:pt>
                <c:pt idx="31">
                  <c:v>#N/A</c:v>
                </c:pt>
                <c:pt idx="32">
                  <c:v>#N/A</c:v>
                </c:pt>
                <c:pt idx="33">
                  <c:v>0</c:v>
                </c:pt>
                <c:pt idx="34">
                  <c:v>#N/A</c:v>
                </c:pt>
                <c:pt idx="35">
                  <c:v>#N/A</c:v>
                </c:pt>
                <c:pt idx="36">
                  <c:v>#N/A</c:v>
                </c:pt>
                <c:pt idx="37">
                  <c:v>#N/A</c:v>
                </c:pt>
                <c:pt idx="38">
                  <c:v>#N/A</c:v>
                </c:pt>
                <c:pt idx="39">
                  <c:v>#N/A</c:v>
                </c:pt>
                <c:pt idx="40">
                  <c:v>#N/A</c:v>
                </c:pt>
                <c:pt idx="41">
                  <c:v>#N/A</c:v>
                </c:pt>
                <c:pt idx="42">
                  <c:v>#N/A</c:v>
                </c:pt>
                <c:pt idx="43">
                  <c:v>#N/A</c:v>
                </c:pt>
                <c:pt idx="44">
                  <c:v>#N/A</c:v>
                </c:pt>
                <c:pt idx="45">
                  <c:v>0</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0</c:v>
                </c:pt>
                <c:pt idx="63">
                  <c:v>#N/A</c:v>
                </c:pt>
                <c:pt idx="64">
                  <c:v>#N/A</c:v>
                </c:pt>
                <c:pt idx="65">
                  <c:v>#N/A</c:v>
                </c:pt>
                <c:pt idx="66">
                  <c:v>#N/A</c:v>
                </c:pt>
                <c:pt idx="67">
                  <c:v>#N/A</c:v>
                </c:pt>
                <c:pt idx="68">
                  <c:v>#N/A</c:v>
                </c:pt>
                <c:pt idx="69">
                  <c:v>#N/A</c:v>
                </c:pt>
                <c:pt idx="70">
                  <c:v>0</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0</c:v>
                </c:pt>
                <c:pt idx="85">
                  <c:v>#N/A</c:v>
                </c:pt>
                <c:pt idx="86">
                  <c:v>#N/A</c:v>
                </c:pt>
                <c:pt idx="87">
                  <c:v>#N/A</c:v>
                </c:pt>
                <c:pt idx="88">
                  <c:v>#N/A</c:v>
                </c:pt>
                <c:pt idx="89">
                  <c:v>#N/A</c:v>
                </c:pt>
                <c:pt idx="90">
                  <c:v>#N/A</c:v>
                </c:pt>
                <c:pt idx="91">
                  <c:v>#N/A</c:v>
                </c:pt>
                <c:pt idx="92">
                  <c:v>#N/A</c:v>
                </c:pt>
                <c:pt idx="93">
                  <c:v>#N/A</c:v>
                </c:pt>
                <c:pt idx="94">
                  <c:v>#N/A</c:v>
                </c:pt>
                <c:pt idx="95">
                  <c:v>#N/A</c:v>
                </c:pt>
                <c:pt idx="96">
                  <c:v>0</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0</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1-93FC-4436-A9EB-2442396FFF65}"/>
            </c:ext>
          </c:extLst>
        </c:ser>
        <c:ser>
          <c:idx val="0"/>
          <c:order val="2"/>
          <c:tx>
            <c:strRef>
              <c:f>Calculation!$AU$42</c:f>
              <c:strCache>
                <c:ptCount val="1"/>
                <c:pt idx="0">
                  <c:v>Best Fit</c:v>
                </c:pt>
              </c:strCache>
            </c:strRef>
          </c:tx>
          <c:spPr>
            <a:ln w="15875"/>
          </c:spPr>
          <c:marker>
            <c:symbol val="none"/>
          </c:marker>
          <c:cat>
            <c:strRef>
              <c:f>Calculation!$AL$60:$AL$198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Calculation!$AU$60:$AU$198</c:f>
              <c:numCache>
                <c:formatCode>0%</c:formatCode>
                <c:ptCount val="139"/>
                <c:pt idx="0">
                  <c:v>0</c:v>
                </c:pt>
                <c:pt idx="1">
                  <c:v>#N/A</c:v>
                </c:pt>
                <c:pt idx="2">
                  <c:v>#N/A</c:v>
                </c:pt>
                <c:pt idx="3">
                  <c:v>#N/A</c:v>
                </c:pt>
                <c:pt idx="4">
                  <c:v>#N/A</c:v>
                </c:pt>
                <c:pt idx="5">
                  <c:v>#N/A</c:v>
                </c:pt>
                <c:pt idx="6">
                  <c:v>#N/A</c:v>
                </c:pt>
                <c:pt idx="7">
                  <c:v>0</c:v>
                </c:pt>
                <c:pt idx="8">
                  <c:v>#N/A</c:v>
                </c:pt>
                <c:pt idx="9">
                  <c:v>#N/A</c:v>
                </c:pt>
                <c:pt idx="10">
                  <c:v>0</c:v>
                </c:pt>
                <c:pt idx="11">
                  <c:v>#N/A</c:v>
                </c:pt>
                <c:pt idx="12">
                  <c:v>#N/A</c:v>
                </c:pt>
                <c:pt idx="13">
                  <c:v>0</c:v>
                </c:pt>
                <c:pt idx="14">
                  <c:v>#N/A</c:v>
                </c:pt>
                <c:pt idx="15">
                  <c:v>#N/A</c:v>
                </c:pt>
                <c:pt idx="16">
                  <c:v>#N/A</c:v>
                </c:pt>
                <c:pt idx="17">
                  <c:v>#N/A</c:v>
                </c:pt>
                <c:pt idx="18">
                  <c:v>0</c:v>
                </c:pt>
                <c:pt idx="19">
                  <c:v>#N/A</c:v>
                </c:pt>
                <c:pt idx="20">
                  <c:v>#N/A</c:v>
                </c:pt>
                <c:pt idx="21">
                  <c:v>#N/A</c:v>
                </c:pt>
                <c:pt idx="22">
                  <c:v>#N/A</c:v>
                </c:pt>
                <c:pt idx="23">
                  <c:v>#N/A</c:v>
                </c:pt>
                <c:pt idx="24">
                  <c:v>0</c:v>
                </c:pt>
                <c:pt idx="25">
                  <c:v>#N/A</c:v>
                </c:pt>
                <c:pt idx="26">
                  <c:v>#N/A</c:v>
                </c:pt>
                <c:pt idx="27">
                  <c:v>#N/A</c:v>
                </c:pt>
                <c:pt idx="28">
                  <c:v>#N/A</c:v>
                </c:pt>
                <c:pt idx="29">
                  <c:v>#N/A</c:v>
                </c:pt>
                <c:pt idx="30">
                  <c:v>#N/A</c:v>
                </c:pt>
                <c:pt idx="31">
                  <c:v>#N/A</c:v>
                </c:pt>
                <c:pt idx="32">
                  <c:v>#N/A</c:v>
                </c:pt>
                <c:pt idx="33">
                  <c:v>0</c:v>
                </c:pt>
                <c:pt idx="34">
                  <c:v>#N/A</c:v>
                </c:pt>
                <c:pt idx="35">
                  <c:v>#N/A</c:v>
                </c:pt>
                <c:pt idx="36">
                  <c:v>#N/A</c:v>
                </c:pt>
                <c:pt idx="37">
                  <c:v>#N/A</c:v>
                </c:pt>
                <c:pt idx="38">
                  <c:v>#N/A</c:v>
                </c:pt>
                <c:pt idx="39">
                  <c:v>#N/A</c:v>
                </c:pt>
                <c:pt idx="40">
                  <c:v>#N/A</c:v>
                </c:pt>
                <c:pt idx="41">
                  <c:v>#N/A</c:v>
                </c:pt>
                <c:pt idx="42">
                  <c:v>#N/A</c:v>
                </c:pt>
                <c:pt idx="43">
                  <c:v>#N/A</c:v>
                </c:pt>
                <c:pt idx="44">
                  <c:v>#N/A</c:v>
                </c:pt>
                <c:pt idx="45">
                  <c:v>0</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0</c:v>
                </c:pt>
                <c:pt idx="63">
                  <c:v>#N/A</c:v>
                </c:pt>
                <c:pt idx="64">
                  <c:v>#N/A</c:v>
                </c:pt>
                <c:pt idx="65">
                  <c:v>#N/A</c:v>
                </c:pt>
                <c:pt idx="66">
                  <c:v>#N/A</c:v>
                </c:pt>
                <c:pt idx="67">
                  <c:v>#N/A</c:v>
                </c:pt>
                <c:pt idx="68">
                  <c:v>#N/A</c:v>
                </c:pt>
                <c:pt idx="69">
                  <c:v>#N/A</c:v>
                </c:pt>
                <c:pt idx="70">
                  <c:v>0</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0</c:v>
                </c:pt>
                <c:pt idx="85">
                  <c:v>#N/A</c:v>
                </c:pt>
                <c:pt idx="86">
                  <c:v>#N/A</c:v>
                </c:pt>
                <c:pt idx="87">
                  <c:v>#N/A</c:v>
                </c:pt>
                <c:pt idx="88">
                  <c:v>#N/A</c:v>
                </c:pt>
                <c:pt idx="89">
                  <c:v>#N/A</c:v>
                </c:pt>
                <c:pt idx="90">
                  <c:v>#N/A</c:v>
                </c:pt>
                <c:pt idx="91">
                  <c:v>#N/A</c:v>
                </c:pt>
                <c:pt idx="92">
                  <c:v>#N/A</c:v>
                </c:pt>
                <c:pt idx="93">
                  <c:v>#N/A</c:v>
                </c:pt>
                <c:pt idx="94">
                  <c:v>#N/A</c:v>
                </c:pt>
                <c:pt idx="95">
                  <c:v>#N/A</c:v>
                </c:pt>
                <c:pt idx="96">
                  <c:v>0</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0</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2-93FC-4436-A9EB-2442396FFF65}"/>
            </c:ext>
          </c:extLst>
        </c:ser>
        <c:ser>
          <c:idx val="2"/>
          <c:order val="3"/>
          <c:tx>
            <c:strRef>
              <c:f>Calculation!$AV$42</c:f>
              <c:strCache>
                <c:ptCount val="1"/>
                <c:pt idx="0">
                  <c:v>Low</c:v>
                </c:pt>
              </c:strCache>
            </c:strRef>
          </c:tx>
          <c:spPr>
            <a:ln w="15875">
              <a:prstDash val="dash"/>
            </a:ln>
          </c:spPr>
          <c:marker>
            <c:symbol val="none"/>
          </c:marker>
          <c:cat>
            <c:strRef>
              <c:f>Calculation!$AL$60:$AL$198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Calculation!$AV$60:$AV$198</c:f>
              <c:numCache>
                <c:formatCode>0%</c:formatCode>
                <c:ptCount val="139"/>
                <c:pt idx="0">
                  <c:v>0</c:v>
                </c:pt>
                <c:pt idx="1">
                  <c:v>#N/A</c:v>
                </c:pt>
                <c:pt idx="2">
                  <c:v>#N/A</c:v>
                </c:pt>
                <c:pt idx="3">
                  <c:v>#N/A</c:v>
                </c:pt>
                <c:pt idx="4">
                  <c:v>#N/A</c:v>
                </c:pt>
                <c:pt idx="5">
                  <c:v>#N/A</c:v>
                </c:pt>
                <c:pt idx="6">
                  <c:v>#N/A</c:v>
                </c:pt>
                <c:pt idx="7">
                  <c:v>0</c:v>
                </c:pt>
                <c:pt idx="8">
                  <c:v>#N/A</c:v>
                </c:pt>
                <c:pt idx="9">
                  <c:v>#N/A</c:v>
                </c:pt>
                <c:pt idx="10">
                  <c:v>0</c:v>
                </c:pt>
                <c:pt idx="11">
                  <c:v>#N/A</c:v>
                </c:pt>
                <c:pt idx="12">
                  <c:v>#N/A</c:v>
                </c:pt>
                <c:pt idx="13">
                  <c:v>0</c:v>
                </c:pt>
                <c:pt idx="14">
                  <c:v>#N/A</c:v>
                </c:pt>
                <c:pt idx="15">
                  <c:v>#N/A</c:v>
                </c:pt>
                <c:pt idx="16">
                  <c:v>#N/A</c:v>
                </c:pt>
                <c:pt idx="17">
                  <c:v>#N/A</c:v>
                </c:pt>
                <c:pt idx="18">
                  <c:v>0</c:v>
                </c:pt>
                <c:pt idx="19">
                  <c:v>#N/A</c:v>
                </c:pt>
                <c:pt idx="20">
                  <c:v>#N/A</c:v>
                </c:pt>
                <c:pt idx="21">
                  <c:v>#N/A</c:v>
                </c:pt>
                <c:pt idx="22">
                  <c:v>#N/A</c:v>
                </c:pt>
                <c:pt idx="23">
                  <c:v>#N/A</c:v>
                </c:pt>
                <c:pt idx="24">
                  <c:v>0</c:v>
                </c:pt>
                <c:pt idx="25">
                  <c:v>#N/A</c:v>
                </c:pt>
                <c:pt idx="26">
                  <c:v>#N/A</c:v>
                </c:pt>
                <c:pt idx="27">
                  <c:v>#N/A</c:v>
                </c:pt>
                <c:pt idx="28">
                  <c:v>#N/A</c:v>
                </c:pt>
                <c:pt idx="29">
                  <c:v>#N/A</c:v>
                </c:pt>
                <c:pt idx="30">
                  <c:v>#N/A</c:v>
                </c:pt>
                <c:pt idx="31">
                  <c:v>#N/A</c:v>
                </c:pt>
                <c:pt idx="32">
                  <c:v>#N/A</c:v>
                </c:pt>
                <c:pt idx="33">
                  <c:v>0</c:v>
                </c:pt>
                <c:pt idx="34">
                  <c:v>#N/A</c:v>
                </c:pt>
                <c:pt idx="35">
                  <c:v>#N/A</c:v>
                </c:pt>
                <c:pt idx="36">
                  <c:v>#N/A</c:v>
                </c:pt>
                <c:pt idx="37">
                  <c:v>#N/A</c:v>
                </c:pt>
                <c:pt idx="38">
                  <c:v>#N/A</c:v>
                </c:pt>
                <c:pt idx="39">
                  <c:v>#N/A</c:v>
                </c:pt>
                <c:pt idx="40">
                  <c:v>#N/A</c:v>
                </c:pt>
                <c:pt idx="41">
                  <c:v>#N/A</c:v>
                </c:pt>
                <c:pt idx="42">
                  <c:v>#N/A</c:v>
                </c:pt>
                <c:pt idx="43">
                  <c:v>#N/A</c:v>
                </c:pt>
                <c:pt idx="44">
                  <c:v>#N/A</c:v>
                </c:pt>
                <c:pt idx="45">
                  <c:v>0</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0</c:v>
                </c:pt>
                <c:pt idx="63">
                  <c:v>#N/A</c:v>
                </c:pt>
                <c:pt idx="64">
                  <c:v>#N/A</c:v>
                </c:pt>
                <c:pt idx="65">
                  <c:v>#N/A</c:v>
                </c:pt>
                <c:pt idx="66">
                  <c:v>#N/A</c:v>
                </c:pt>
                <c:pt idx="67">
                  <c:v>#N/A</c:v>
                </c:pt>
                <c:pt idx="68">
                  <c:v>#N/A</c:v>
                </c:pt>
                <c:pt idx="69">
                  <c:v>#N/A</c:v>
                </c:pt>
                <c:pt idx="70">
                  <c:v>0</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0</c:v>
                </c:pt>
                <c:pt idx="85">
                  <c:v>#N/A</c:v>
                </c:pt>
                <c:pt idx="86">
                  <c:v>#N/A</c:v>
                </c:pt>
                <c:pt idx="87">
                  <c:v>#N/A</c:v>
                </c:pt>
                <c:pt idx="88">
                  <c:v>#N/A</c:v>
                </c:pt>
                <c:pt idx="89">
                  <c:v>#N/A</c:v>
                </c:pt>
                <c:pt idx="90">
                  <c:v>#N/A</c:v>
                </c:pt>
                <c:pt idx="91">
                  <c:v>#N/A</c:v>
                </c:pt>
                <c:pt idx="92">
                  <c:v>#N/A</c:v>
                </c:pt>
                <c:pt idx="93">
                  <c:v>#N/A</c:v>
                </c:pt>
                <c:pt idx="94">
                  <c:v>#N/A</c:v>
                </c:pt>
                <c:pt idx="95">
                  <c:v>#N/A</c:v>
                </c:pt>
                <c:pt idx="96">
                  <c:v>0</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0</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3-93FC-4436-A9EB-2442396FFF65}"/>
            </c:ext>
          </c:extLst>
        </c:ser>
        <c:dLbls>
          <c:showLegendKey val="0"/>
          <c:showVal val="0"/>
          <c:showCatName val="0"/>
          <c:showSerName val="0"/>
          <c:showPercent val="0"/>
          <c:showBubbleSize val="0"/>
        </c:dLbls>
        <c:smooth val="0"/>
        <c:axId val="105670912"/>
        <c:axId val="105677184"/>
      </c:lineChart>
      <c:catAx>
        <c:axId val="105670912"/>
        <c:scaling>
          <c:orientation val="minMax"/>
        </c:scaling>
        <c:delete val="0"/>
        <c:axPos val="b"/>
        <c:title>
          <c:tx>
            <c:rich>
              <a:bodyPr/>
              <a:lstStyle/>
              <a:p>
                <a:pPr>
                  <a:defRPr/>
                </a:pPr>
                <a:r>
                  <a:rPr lang="en-US"/>
                  <a:t>Sieve Size</a:t>
                </a:r>
                <a:r>
                  <a:rPr lang="en-US" baseline="0"/>
                  <a:t>  (Opening to the 0.45 power)</a:t>
                </a:r>
                <a:r>
                  <a:rPr lang="en-US"/>
                  <a:t> </a:t>
                </a:r>
              </a:p>
            </c:rich>
          </c:tx>
          <c:overlay val="0"/>
        </c:title>
        <c:numFmt formatCode="General" sourceLinked="1"/>
        <c:majorTickMark val="out"/>
        <c:minorTickMark val="none"/>
        <c:tickLblPos val="nextTo"/>
        <c:txPr>
          <a:bodyPr rot="-5400000" vert="horz"/>
          <a:lstStyle/>
          <a:p>
            <a:pPr>
              <a:defRPr/>
            </a:pPr>
            <a:endParaRPr lang="en-US"/>
          </a:p>
        </c:txPr>
        <c:crossAx val="105677184"/>
        <c:crosses val="autoZero"/>
        <c:auto val="1"/>
        <c:lblAlgn val="ctr"/>
        <c:lblOffset val="100"/>
        <c:noMultiLvlLbl val="0"/>
      </c:catAx>
      <c:valAx>
        <c:axId val="105677184"/>
        <c:scaling>
          <c:orientation val="minMax"/>
          <c:max val="1"/>
          <c:min val="0"/>
        </c:scaling>
        <c:delete val="0"/>
        <c:axPos val="l"/>
        <c:majorGridlines/>
        <c:title>
          <c:tx>
            <c:rich>
              <a:bodyPr rot="-5400000" vert="horz"/>
              <a:lstStyle/>
              <a:p>
                <a:pPr>
                  <a:defRPr/>
                </a:pPr>
                <a:r>
                  <a:rPr lang="en-US"/>
                  <a:t>Percent Passing</a:t>
                </a:r>
              </a:p>
            </c:rich>
          </c:tx>
          <c:overlay val="0"/>
        </c:title>
        <c:numFmt formatCode="0%" sourceLinked="0"/>
        <c:majorTickMark val="out"/>
        <c:minorTickMark val="none"/>
        <c:tickLblPos val="nextTo"/>
        <c:crossAx val="105670912"/>
        <c:crosses val="autoZero"/>
        <c:crossBetween val="between"/>
      </c:valAx>
    </c:plotArea>
    <c:legend>
      <c:legendPos val="r"/>
      <c:overlay val="0"/>
      <c:spPr>
        <a:solidFill>
          <a:schemeClr val="bg1"/>
        </a:solidFill>
        <a:ln>
          <a:solidFill>
            <a:schemeClr val="accent1"/>
          </a:solidFill>
        </a:ln>
      </c:spPr>
    </c:legend>
    <c:plotVisOnly val="1"/>
    <c:dispBlanksAs val="span"/>
    <c:showDLblsOverMax val="0"/>
  </c:chart>
  <c:printSettings>
    <c:headerFooter/>
    <c:pageMargins b="0.75000000000000433" l="0.70000000000000062" r="0.70000000000000062" t="0.75000000000000433" header="0.30000000000000032" footer="0.30000000000000032"/>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Coarseness Factor Chart</a:t>
            </a:r>
          </a:p>
        </c:rich>
      </c:tx>
      <c:overlay val="0"/>
    </c:title>
    <c:autoTitleDeleted val="0"/>
    <c:plotArea>
      <c:layout>
        <c:manualLayout>
          <c:layoutTarget val="inner"/>
          <c:xMode val="edge"/>
          <c:yMode val="edge"/>
          <c:x val="0.10434947076702117"/>
          <c:y val="0.12337031734669532"/>
          <c:w val="0.6235601487314032"/>
          <c:h val="0.72625536864710094"/>
        </c:manualLayout>
      </c:layout>
      <c:scatterChart>
        <c:scatterStyle val="lineMarker"/>
        <c:varyColors val="0"/>
        <c:ser>
          <c:idx val="0"/>
          <c:order val="0"/>
          <c:tx>
            <c:strRef>
              <c:f>'Aggregate Gradation'!$K$55</c:f>
              <c:strCache>
                <c:ptCount val="1"/>
              </c:strCache>
            </c:strRef>
          </c:tx>
          <c:spPr>
            <a:ln w="22225">
              <a:prstDash val="dash"/>
            </a:ln>
          </c:spPr>
          <c:marker>
            <c:symbol val="none"/>
          </c:marker>
          <c:xVal>
            <c:numRef>
              <c:f>'Aggregate Gradation'!$K$56:$K$60</c:f>
              <c:numCache>
                <c:formatCode>General</c:formatCode>
                <c:ptCount val="5"/>
              </c:numCache>
            </c:numRef>
          </c:xVal>
          <c:yVal>
            <c:numRef>
              <c:f>'Aggregate Gradation'!$L$56:$L$60</c:f>
              <c:numCache>
                <c:formatCode>General</c:formatCode>
                <c:ptCount val="5"/>
              </c:numCache>
            </c:numRef>
          </c:yVal>
          <c:smooth val="0"/>
          <c:extLst>
            <c:ext xmlns:c16="http://schemas.microsoft.com/office/drawing/2014/chart" uri="{C3380CC4-5D6E-409C-BE32-E72D297353CC}">
              <c16:uniqueId val="{00000000-36A0-43FC-880D-05B8564BD7B5}"/>
            </c:ext>
          </c:extLst>
        </c:ser>
        <c:ser>
          <c:idx val="1"/>
          <c:order val="1"/>
          <c:tx>
            <c:strRef>
              <c:f>'Aggregate Gradation'!$K$61</c:f>
              <c:strCache>
                <c:ptCount val="1"/>
              </c:strCache>
            </c:strRef>
          </c:tx>
          <c:spPr>
            <a:ln>
              <a:noFill/>
            </a:ln>
          </c:spPr>
          <c:marker>
            <c:symbol val="circle"/>
            <c:size val="7"/>
          </c:marker>
          <c:xVal>
            <c:numRef>
              <c:f>'Aggregate Gradation'!$K$62</c:f>
              <c:numCache>
                <c:formatCode>General</c:formatCode>
                <c:ptCount val="1"/>
              </c:numCache>
            </c:numRef>
          </c:xVal>
          <c:yVal>
            <c:numRef>
              <c:f>'Aggregate Gradation'!$L$62</c:f>
              <c:numCache>
                <c:formatCode>General</c:formatCode>
                <c:ptCount val="1"/>
              </c:numCache>
            </c:numRef>
          </c:yVal>
          <c:smooth val="0"/>
          <c:extLst>
            <c:ext xmlns:c16="http://schemas.microsoft.com/office/drawing/2014/chart" uri="{C3380CC4-5D6E-409C-BE32-E72D297353CC}">
              <c16:uniqueId val="{00000001-36A0-43FC-880D-05B8564BD7B5}"/>
            </c:ext>
          </c:extLst>
        </c:ser>
        <c:ser>
          <c:idx val="2"/>
          <c:order val="2"/>
          <c:tx>
            <c:strRef>
              <c:f>'Aggregate Gradation'!$K$63</c:f>
              <c:strCache>
                <c:ptCount val="1"/>
              </c:strCache>
            </c:strRef>
          </c:tx>
          <c:spPr>
            <a:ln w="19050">
              <a:prstDash val="solid"/>
            </a:ln>
          </c:spPr>
          <c:marker>
            <c:symbol val="none"/>
          </c:marker>
          <c:xVal>
            <c:numRef>
              <c:f>'Aggregate Gradation'!$K$64:$K$75</c:f>
              <c:numCache>
                <c:formatCode>General</c:formatCode>
                <c:ptCount val="12"/>
              </c:numCache>
            </c:numRef>
          </c:xVal>
          <c:yVal>
            <c:numRef>
              <c:f>'Aggregate Gradation'!$L$64:$L$75</c:f>
              <c:numCache>
                <c:formatCode>General</c:formatCode>
                <c:ptCount val="12"/>
              </c:numCache>
            </c:numRef>
          </c:yVal>
          <c:smooth val="0"/>
          <c:extLst>
            <c:ext xmlns:c16="http://schemas.microsoft.com/office/drawing/2014/chart" uri="{C3380CC4-5D6E-409C-BE32-E72D297353CC}">
              <c16:uniqueId val="{00000002-36A0-43FC-880D-05B8564BD7B5}"/>
            </c:ext>
          </c:extLst>
        </c:ser>
        <c:ser>
          <c:idx val="3"/>
          <c:order val="3"/>
          <c:tx>
            <c:strRef>
              <c:f>'Aggregate Gradation'!$K$76</c:f>
              <c:strCache>
                <c:ptCount val="1"/>
              </c:strCache>
            </c:strRef>
          </c:tx>
          <c:spPr>
            <a:ln w="15875">
              <a:solidFill>
                <a:srgbClr val="98B954"/>
              </a:solidFill>
              <a:prstDash val="sysDash"/>
            </a:ln>
          </c:spPr>
          <c:marker>
            <c:symbol val="none"/>
          </c:marker>
          <c:xVal>
            <c:numRef>
              <c:f>'Aggregate Gradation'!$K$77:$K$80</c:f>
              <c:numCache>
                <c:formatCode>General</c:formatCode>
                <c:ptCount val="4"/>
              </c:numCache>
            </c:numRef>
          </c:xVal>
          <c:yVal>
            <c:numRef>
              <c:f>'Aggregate Gradation'!$L$77:$L$80</c:f>
              <c:numCache>
                <c:formatCode>General</c:formatCode>
                <c:ptCount val="4"/>
              </c:numCache>
            </c:numRef>
          </c:yVal>
          <c:smooth val="0"/>
          <c:extLst>
            <c:ext xmlns:c16="http://schemas.microsoft.com/office/drawing/2014/chart" uri="{C3380CC4-5D6E-409C-BE32-E72D297353CC}">
              <c16:uniqueId val="{00000003-36A0-43FC-880D-05B8564BD7B5}"/>
            </c:ext>
          </c:extLst>
        </c:ser>
        <c:dLbls>
          <c:showLegendKey val="0"/>
          <c:showVal val="0"/>
          <c:showCatName val="0"/>
          <c:showSerName val="0"/>
          <c:showPercent val="0"/>
          <c:showBubbleSize val="0"/>
        </c:dLbls>
        <c:axId val="105696640"/>
        <c:axId val="105698816"/>
      </c:scatterChart>
      <c:valAx>
        <c:axId val="105696640"/>
        <c:scaling>
          <c:orientation val="maxMin"/>
          <c:max val="0.8"/>
          <c:min val="0.30000000000000032"/>
        </c:scaling>
        <c:delete val="0"/>
        <c:axPos val="b"/>
        <c:majorGridlines>
          <c:spPr>
            <a:ln w="9525">
              <a:prstDash val="sysDot"/>
            </a:ln>
          </c:spPr>
        </c:majorGridlines>
        <c:title>
          <c:tx>
            <c:rich>
              <a:bodyPr/>
              <a:lstStyle/>
              <a:p>
                <a:pPr>
                  <a:defRPr/>
                </a:pPr>
                <a:r>
                  <a:rPr lang="en-US"/>
                  <a:t>Coarseness Factor, CF</a:t>
                </a:r>
              </a:p>
            </c:rich>
          </c:tx>
          <c:overlay val="0"/>
        </c:title>
        <c:numFmt formatCode="General" sourceLinked="1"/>
        <c:majorTickMark val="out"/>
        <c:minorTickMark val="none"/>
        <c:tickLblPos val="nextTo"/>
        <c:crossAx val="105698816"/>
        <c:crosses val="autoZero"/>
        <c:crossBetween val="midCat"/>
      </c:valAx>
      <c:valAx>
        <c:axId val="105698816"/>
        <c:scaling>
          <c:orientation val="minMax"/>
          <c:max val="0.45"/>
          <c:min val="0.2"/>
        </c:scaling>
        <c:delete val="0"/>
        <c:axPos val="l"/>
        <c:majorGridlines>
          <c:spPr>
            <a:ln w="9525">
              <a:prstDash val="sysDot"/>
            </a:ln>
          </c:spPr>
        </c:majorGridlines>
        <c:title>
          <c:tx>
            <c:rich>
              <a:bodyPr rot="-5400000" vert="horz"/>
              <a:lstStyle/>
              <a:p>
                <a:pPr>
                  <a:defRPr/>
                </a:pPr>
                <a:r>
                  <a:rPr lang="en-US"/>
                  <a:t>Workability Factor, WF</a:t>
                </a:r>
              </a:p>
            </c:rich>
          </c:tx>
          <c:overlay val="0"/>
        </c:title>
        <c:numFmt formatCode="General" sourceLinked="1"/>
        <c:majorTickMark val="out"/>
        <c:minorTickMark val="none"/>
        <c:tickLblPos val="nextTo"/>
        <c:crossAx val="105696640"/>
        <c:crosses val="max"/>
        <c:crossBetween val="midCat"/>
      </c:valAx>
    </c:plotArea>
    <c:legend>
      <c:legendPos val="r"/>
      <c:layout>
        <c:manualLayout>
          <c:xMode val="edge"/>
          <c:yMode val="edge"/>
          <c:x val="0.72906831732738664"/>
          <c:y val="0.40874303615273638"/>
          <c:w val="0.2709317124833065"/>
          <c:h val="0.27398353614889048"/>
        </c:manualLayout>
      </c:layout>
      <c:overlay val="0"/>
    </c:legend>
    <c:plotVisOnly val="1"/>
    <c:dispBlanksAs val="gap"/>
    <c:showDLblsOverMax val="0"/>
  </c:chart>
  <c:printSettings>
    <c:headerFooter/>
    <c:pageMargins b="0.75000000000000488" l="0.70000000000000062" r="0.70000000000000062" t="0.75000000000000488" header="0.30000000000000032" footer="0.30000000000000032"/>
    <c:pageSetup orientation="portrait"/>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Percent Retained Chart</a:t>
            </a:r>
          </a:p>
        </c:rich>
      </c:tx>
      <c:overlay val="0"/>
      <c:spPr>
        <a:solidFill>
          <a:sysClr val="window" lastClr="FFFFFF"/>
        </a:solidFill>
      </c:spPr>
    </c:title>
    <c:autoTitleDeleted val="0"/>
    <c:plotArea>
      <c:layout>
        <c:manualLayout>
          <c:layoutTarget val="inner"/>
          <c:xMode val="edge"/>
          <c:yMode val="edge"/>
          <c:x val="0.10563926877561439"/>
          <c:y val="8.9303109838542907E-2"/>
          <c:w val="0.65989280287333096"/>
          <c:h val="0.67576393859859385"/>
        </c:manualLayout>
      </c:layout>
      <c:lineChart>
        <c:grouping val="standard"/>
        <c:varyColors val="0"/>
        <c:ser>
          <c:idx val="2"/>
          <c:order val="0"/>
          <c:tx>
            <c:strRef>
              <c:f>'Aggregate Gradation'!$Q$55</c:f>
              <c:strCache>
                <c:ptCount val="1"/>
              </c:strCache>
            </c:strRef>
          </c:tx>
          <c:spPr>
            <a:ln w="22225">
              <a:prstDash val="dash"/>
            </a:ln>
          </c:spPr>
          <c:marker>
            <c:symbol val="none"/>
          </c:marker>
          <c:cat>
            <c:numRef>
              <c:f>'Aggregate Gradation'!$N$56:$N$68</c:f>
              <c:numCache>
                <c:formatCode>General</c:formatCode>
                <c:ptCount val="13"/>
              </c:numCache>
            </c:numRef>
          </c:cat>
          <c:val>
            <c:numRef>
              <c:f>'Aggregate Gradation'!$Q$56:$Q$68</c:f>
              <c:numCache>
                <c:formatCode>General</c:formatCode>
                <c:ptCount val="13"/>
              </c:numCache>
            </c:numRef>
          </c:val>
          <c:smooth val="0"/>
          <c:extLst>
            <c:ext xmlns:c16="http://schemas.microsoft.com/office/drawing/2014/chart" uri="{C3380CC4-5D6E-409C-BE32-E72D297353CC}">
              <c16:uniqueId val="{00000000-5ABF-4609-9299-FE152B59050F}"/>
            </c:ext>
          </c:extLst>
        </c:ser>
        <c:ser>
          <c:idx val="0"/>
          <c:order val="1"/>
          <c:tx>
            <c:strRef>
              <c:f>'Aggregate Gradation'!$O$55</c:f>
              <c:strCache>
                <c:ptCount val="1"/>
              </c:strCache>
            </c:strRef>
          </c:tx>
          <c:cat>
            <c:numRef>
              <c:f>'Aggregate Gradation'!$N$56:$N$68</c:f>
              <c:numCache>
                <c:formatCode>General</c:formatCode>
                <c:ptCount val="13"/>
              </c:numCache>
            </c:numRef>
          </c:cat>
          <c:val>
            <c:numRef>
              <c:f>'Aggregate Gradation'!$O$56:$O$68</c:f>
              <c:numCache>
                <c:formatCode>General</c:formatCode>
                <c:ptCount val="13"/>
              </c:numCache>
            </c:numRef>
          </c:val>
          <c:smooth val="0"/>
          <c:extLst>
            <c:ext xmlns:c16="http://schemas.microsoft.com/office/drawing/2014/chart" uri="{C3380CC4-5D6E-409C-BE32-E72D297353CC}">
              <c16:uniqueId val="{00000001-5ABF-4609-9299-FE152B59050F}"/>
            </c:ext>
          </c:extLst>
        </c:ser>
        <c:ser>
          <c:idx val="1"/>
          <c:order val="2"/>
          <c:tx>
            <c:strRef>
              <c:f>'Aggregate Gradation'!$P$55</c:f>
              <c:strCache>
                <c:ptCount val="1"/>
              </c:strCache>
            </c:strRef>
          </c:tx>
          <c:spPr>
            <a:ln w="22225">
              <a:prstDash val="dashDot"/>
            </a:ln>
          </c:spPr>
          <c:marker>
            <c:symbol val="none"/>
          </c:marker>
          <c:cat>
            <c:numRef>
              <c:f>'Aggregate Gradation'!$N$56:$N$68</c:f>
              <c:numCache>
                <c:formatCode>General</c:formatCode>
                <c:ptCount val="13"/>
              </c:numCache>
            </c:numRef>
          </c:cat>
          <c:val>
            <c:numRef>
              <c:f>'Aggregate Gradation'!$P$56:$P$68</c:f>
              <c:numCache>
                <c:formatCode>General</c:formatCode>
                <c:ptCount val="13"/>
              </c:numCache>
            </c:numRef>
          </c:val>
          <c:smooth val="0"/>
          <c:extLst>
            <c:ext xmlns:c16="http://schemas.microsoft.com/office/drawing/2014/chart" uri="{C3380CC4-5D6E-409C-BE32-E72D297353CC}">
              <c16:uniqueId val="{00000002-5ABF-4609-9299-FE152B59050F}"/>
            </c:ext>
          </c:extLst>
        </c:ser>
        <c:dLbls>
          <c:showLegendKey val="0"/>
          <c:showVal val="0"/>
          <c:showCatName val="0"/>
          <c:showSerName val="0"/>
          <c:showPercent val="0"/>
          <c:showBubbleSize val="0"/>
        </c:dLbls>
        <c:smooth val="0"/>
        <c:axId val="114977408"/>
        <c:axId val="114983680"/>
      </c:lineChart>
      <c:catAx>
        <c:axId val="114977408"/>
        <c:scaling>
          <c:orientation val="minMax"/>
        </c:scaling>
        <c:delete val="0"/>
        <c:axPos val="b"/>
        <c:title>
          <c:tx>
            <c:rich>
              <a:bodyPr/>
              <a:lstStyle/>
              <a:p>
                <a:pPr>
                  <a:defRPr/>
                </a:pPr>
                <a:r>
                  <a:rPr lang="en-US"/>
                  <a:t>Sieve Size</a:t>
                </a:r>
              </a:p>
            </c:rich>
          </c:tx>
          <c:layout>
            <c:manualLayout>
              <c:xMode val="edge"/>
              <c:yMode val="edge"/>
              <c:x val="0.38128157664502482"/>
              <c:y val="0.92644428537341961"/>
            </c:manualLayout>
          </c:layout>
          <c:overlay val="0"/>
        </c:title>
        <c:numFmt formatCode="General" sourceLinked="1"/>
        <c:majorTickMark val="out"/>
        <c:minorTickMark val="none"/>
        <c:tickLblPos val="nextTo"/>
        <c:txPr>
          <a:bodyPr rot="-5400000" vert="horz"/>
          <a:lstStyle/>
          <a:p>
            <a:pPr>
              <a:defRPr/>
            </a:pPr>
            <a:endParaRPr lang="en-US"/>
          </a:p>
        </c:txPr>
        <c:crossAx val="114983680"/>
        <c:crosses val="autoZero"/>
        <c:auto val="1"/>
        <c:lblAlgn val="ctr"/>
        <c:lblOffset val="100"/>
        <c:tickLblSkip val="1"/>
        <c:noMultiLvlLbl val="0"/>
      </c:catAx>
      <c:valAx>
        <c:axId val="114983680"/>
        <c:scaling>
          <c:orientation val="minMax"/>
        </c:scaling>
        <c:delete val="0"/>
        <c:axPos val="l"/>
        <c:majorGridlines/>
        <c:title>
          <c:tx>
            <c:rich>
              <a:bodyPr rot="-5400000" vert="horz"/>
              <a:lstStyle/>
              <a:p>
                <a:pPr>
                  <a:defRPr/>
                </a:pPr>
                <a:r>
                  <a:rPr lang="en-US"/>
                  <a:t>Percent Retained on Sieve</a:t>
                </a:r>
              </a:p>
            </c:rich>
          </c:tx>
          <c:overlay val="0"/>
        </c:title>
        <c:numFmt formatCode="0%" sourceLinked="0"/>
        <c:majorTickMark val="out"/>
        <c:minorTickMark val="none"/>
        <c:tickLblPos val="nextTo"/>
        <c:crossAx val="114977408"/>
        <c:crosses val="autoZero"/>
        <c:crossBetween val="between"/>
      </c:valAx>
    </c:plotArea>
    <c:legend>
      <c:legendPos val="r"/>
      <c:overlay val="0"/>
    </c:legend>
    <c:plotVisOnly val="1"/>
    <c:dispBlanksAs val="gap"/>
    <c:showDLblsOverMax val="0"/>
  </c:chart>
  <c:printSettings>
    <c:headerFooter/>
    <c:pageMargins b="0.75000000000000477" l="0.70000000000000062" r="0.70000000000000062" t="0.75000000000000477"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0.45 Power Chart</a:t>
            </a:r>
          </a:p>
        </c:rich>
      </c:tx>
      <c:overlay val="0"/>
    </c:title>
    <c:autoTitleDeleted val="0"/>
    <c:plotArea>
      <c:layout>
        <c:manualLayout>
          <c:layoutTarget val="inner"/>
          <c:xMode val="edge"/>
          <c:yMode val="edge"/>
          <c:x val="0.11843285214348206"/>
          <c:y val="0.13585818166171851"/>
          <c:w val="0.80095603674540683"/>
          <c:h val="0.62833475323781263"/>
        </c:manualLayout>
      </c:layout>
      <c:lineChart>
        <c:grouping val="standard"/>
        <c:varyColors val="0"/>
        <c:ser>
          <c:idx val="3"/>
          <c:order val="0"/>
          <c:tx>
            <c:strRef>
              <c:f>'Aggregate Gradation'!$AG$33</c:f>
              <c:strCache>
                <c:ptCount val="1"/>
              </c:strCache>
            </c:strRef>
          </c:tx>
          <c:spPr>
            <a:ln w="15875">
              <a:prstDash val="dash"/>
            </a:ln>
          </c:spPr>
          <c:marker>
            <c:symbol val="none"/>
          </c:marker>
          <c:cat>
            <c:numRef>
              <c:f>'Aggregate Gradation'!$AC$51:$AC$189</c:f>
              <c:numCache>
                <c:formatCode>General</c:formatCode>
                <c:ptCount val="139"/>
              </c:numCache>
            </c:numRef>
          </c:cat>
          <c:val>
            <c:numRef>
              <c:f>'Aggregate Gradation'!$AG$51:$AG$189</c:f>
              <c:numCache>
                <c:formatCode>General</c:formatCode>
                <c:ptCount val="139"/>
              </c:numCache>
            </c:numRef>
          </c:val>
          <c:smooth val="0"/>
          <c:extLst>
            <c:ext xmlns:c16="http://schemas.microsoft.com/office/drawing/2014/chart" uri="{C3380CC4-5D6E-409C-BE32-E72D297353CC}">
              <c16:uniqueId val="{00000000-7555-47F4-A38B-F6D36B526146}"/>
            </c:ext>
          </c:extLst>
        </c:ser>
        <c:ser>
          <c:idx val="1"/>
          <c:order val="1"/>
          <c:tx>
            <c:strRef>
              <c:f>'Aggregate Gradation'!$AD$33</c:f>
              <c:strCache>
                <c:ptCount val="1"/>
              </c:strCache>
            </c:strRef>
          </c:tx>
          <c:marker>
            <c:symbol val="square"/>
            <c:size val="5"/>
          </c:marker>
          <c:cat>
            <c:numRef>
              <c:f>'Aggregate Gradation'!$AC$51:$AC$189</c:f>
              <c:numCache>
                <c:formatCode>General</c:formatCode>
                <c:ptCount val="139"/>
              </c:numCache>
            </c:numRef>
          </c:cat>
          <c:val>
            <c:numRef>
              <c:f>'Aggregate Gradation'!$AD$51:$AD$189</c:f>
              <c:numCache>
                <c:formatCode>General</c:formatCode>
                <c:ptCount val="139"/>
              </c:numCache>
            </c:numRef>
          </c:val>
          <c:smooth val="0"/>
          <c:extLst>
            <c:ext xmlns:c16="http://schemas.microsoft.com/office/drawing/2014/chart" uri="{C3380CC4-5D6E-409C-BE32-E72D297353CC}">
              <c16:uniqueId val="{00000001-7555-47F4-A38B-F6D36B526146}"/>
            </c:ext>
          </c:extLst>
        </c:ser>
        <c:ser>
          <c:idx val="0"/>
          <c:order val="2"/>
          <c:tx>
            <c:strRef>
              <c:f>'Aggregate Gradation'!$AE$33</c:f>
              <c:strCache>
                <c:ptCount val="1"/>
              </c:strCache>
            </c:strRef>
          </c:tx>
          <c:spPr>
            <a:ln w="15875"/>
          </c:spPr>
          <c:marker>
            <c:symbol val="none"/>
          </c:marker>
          <c:cat>
            <c:numRef>
              <c:f>'Aggregate Gradation'!$AC$51:$AC$189</c:f>
              <c:numCache>
                <c:formatCode>General</c:formatCode>
                <c:ptCount val="139"/>
              </c:numCache>
            </c:numRef>
          </c:cat>
          <c:val>
            <c:numRef>
              <c:f>'Aggregate Gradation'!$AE$51:$AE$189</c:f>
              <c:numCache>
                <c:formatCode>General</c:formatCode>
                <c:ptCount val="139"/>
              </c:numCache>
            </c:numRef>
          </c:val>
          <c:smooth val="0"/>
          <c:extLst>
            <c:ext xmlns:c16="http://schemas.microsoft.com/office/drawing/2014/chart" uri="{C3380CC4-5D6E-409C-BE32-E72D297353CC}">
              <c16:uniqueId val="{00000002-7555-47F4-A38B-F6D36B526146}"/>
            </c:ext>
          </c:extLst>
        </c:ser>
        <c:ser>
          <c:idx val="2"/>
          <c:order val="3"/>
          <c:tx>
            <c:strRef>
              <c:f>'Aggregate Gradation'!$AF$33</c:f>
              <c:strCache>
                <c:ptCount val="1"/>
              </c:strCache>
            </c:strRef>
          </c:tx>
          <c:spPr>
            <a:ln w="15875">
              <a:prstDash val="dash"/>
            </a:ln>
          </c:spPr>
          <c:marker>
            <c:symbol val="none"/>
          </c:marker>
          <c:cat>
            <c:numRef>
              <c:f>'Aggregate Gradation'!$AC$51:$AC$189</c:f>
              <c:numCache>
                <c:formatCode>General</c:formatCode>
                <c:ptCount val="139"/>
              </c:numCache>
            </c:numRef>
          </c:cat>
          <c:val>
            <c:numRef>
              <c:f>'Aggregate Gradation'!$AF$51:$AF$189</c:f>
              <c:numCache>
                <c:formatCode>General</c:formatCode>
                <c:ptCount val="139"/>
              </c:numCache>
            </c:numRef>
          </c:val>
          <c:smooth val="0"/>
          <c:extLst>
            <c:ext xmlns:c16="http://schemas.microsoft.com/office/drawing/2014/chart" uri="{C3380CC4-5D6E-409C-BE32-E72D297353CC}">
              <c16:uniqueId val="{00000003-7555-47F4-A38B-F6D36B526146}"/>
            </c:ext>
          </c:extLst>
        </c:ser>
        <c:dLbls>
          <c:showLegendKey val="0"/>
          <c:showVal val="0"/>
          <c:showCatName val="0"/>
          <c:showSerName val="0"/>
          <c:showPercent val="0"/>
          <c:showBubbleSize val="0"/>
        </c:dLbls>
        <c:smooth val="0"/>
        <c:axId val="115002752"/>
        <c:axId val="115009024"/>
      </c:lineChart>
      <c:catAx>
        <c:axId val="115002752"/>
        <c:scaling>
          <c:orientation val="minMax"/>
        </c:scaling>
        <c:delete val="0"/>
        <c:axPos val="b"/>
        <c:title>
          <c:tx>
            <c:rich>
              <a:bodyPr/>
              <a:lstStyle/>
              <a:p>
                <a:pPr>
                  <a:defRPr/>
                </a:pPr>
                <a:r>
                  <a:rPr lang="en-US"/>
                  <a:t>Sieve Size</a:t>
                </a:r>
                <a:r>
                  <a:rPr lang="en-US" baseline="0"/>
                  <a:t>  (Opening to the 0.45 power)</a:t>
                </a:r>
                <a:r>
                  <a:rPr lang="en-US"/>
                  <a:t> </a:t>
                </a:r>
              </a:p>
            </c:rich>
          </c:tx>
          <c:overlay val="0"/>
        </c:title>
        <c:numFmt formatCode="General" sourceLinked="1"/>
        <c:majorTickMark val="out"/>
        <c:minorTickMark val="none"/>
        <c:tickLblPos val="nextTo"/>
        <c:txPr>
          <a:bodyPr rot="-5400000" vert="horz"/>
          <a:lstStyle/>
          <a:p>
            <a:pPr>
              <a:defRPr/>
            </a:pPr>
            <a:endParaRPr lang="en-US"/>
          </a:p>
        </c:txPr>
        <c:crossAx val="115009024"/>
        <c:crosses val="autoZero"/>
        <c:auto val="1"/>
        <c:lblAlgn val="ctr"/>
        <c:lblOffset val="100"/>
        <c:noMultiLvlLbl val="0"/>
      </c:catAx>
      <c:valAx>
        <c:axId val="115009024"/>
        <c:scaling>
          <c:orientation val="minMax"/>
          <c:max val="1"/>
          <c:min val="0"/>
        </c:scaling>
        <c:delete val="0"/>
        <c:axPos val="l"/>
        <c:majorGridlines/>
        <c:title>
          <c:tx>
            <c:rich>
              <a:bodyPr rot="-5400000" vert="horz"/>
              <a:lstStyle/>
              <a:p>
                <a:pPr>
                  <a:defRPr/>
                </a:pPr>
                <a:r>
                  <a:rPr lang="en-US"/>
                  <a:t>Percent Passing</a:t>
                </a:r>
              </a:p>
            </c:rich>
          </c:tx>
          <c:overlay val="0"/>
        </c:title>
        <c:numFmt formatCode="0%" sourceLinked="0"/>
        <c:majorTickMark val="out"/>
        <c:minorTickMark val="none"/>
        <c:tickLblPos val="nextTo"/>
        <c:crossAx val="115002752"/>
        <c:crosses val="autoZero"/>
        <c:crossBetween val="between"/>
      </c:valAx>
    </c:plotArea>
    <c:legend>
      <c:legendPos val="r"/>
      <c:overlay val="0"/>
      <c:spPr>
        <a:solidFill>
          <a:schemeClr val="bg1"/>
        </a:solidFill>
        <a:ln>
          <a:solidFill>
            <a:schemeClr val="accent1"/>
          </a:solidFill>
        </a:ln>
      </c:spPr>
    </c:legend>
    <c:plotVisOnly val="1"/>
    <c:dispBlanksAs val="span"/>
    <c:showDLblsOverMax val="0"/>
  </c:chart>
  <c:printSettings>
    <c:headerFooter/>
    <c:pageMargins b="0.75000000000000466" l="0.70000000000000062" r="0.70000000000000062" t="0.75000000000000466" header="0.30000000000000032" footer="0.30000000000000032"/>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Coarseness Factor Chart</a:t>
            </a:r>
          </a:p>
        </c:rich>
      </c:tx>
      <c:overlay val="0"/>
    </c:title>
    <c:autoTitleDeleted val="0"/>
    <c:plotArea>
      <c:layout>
        <c:manualLayout>
          <c:layoutTarget val="inner"/>
          <c:xMode val="edge"/>
          <c:yMode val="edge"/>
          <c:x val="0.10434947076702117"/>
          <c:y val="0.12337031734669532"/>
          <c:w val="0.6235601487314032"/>
          <c:h val="0.72625536864710094"/>
        </c:manualLayout>
      </c:layout>
      <c:scatterChart>
        <c:scatterStyle val="lineMarker"/>
        <c:varyColors val="0"/>
        <c:ser>
          <c:idx val="0"/>
          <c:order val="0"/>
          <c:tx>
            <c:strRef>
              <c:f>Calculation!$T$64</c:f>
              <c:strCache>
                <c:ptCount val="1"/>
                <c:pt idx="0">
                  <c:v>Workability Box</c:v>
                </c:pt>
              </c:strCache>
            </c:strRef>
          </c:tx>
          <c:spPr>
            <a:ln w="22225">
              <a:prstDash val="dash"/>
            </a:ln>
          </c:spPr>
          <c:marker>
            <c:symbol val="none"/>
          </c:marker>
          <c:xVal>
            <c:numRef>
              <c:f>Calculation!$T$65:$T$69</c:f>
              <c:numCache>
                <c:formatCode>0%</c:formatCode>
                <c:ptCount val="5"/>
                <c:pt idx="0">
                  <c:v>0.52</c:v>
                </c:pt>
                <c:pt idx="1">
                  <c:v>0.52</c:v>
                </c:pt>
                <c:pt idx="2">
                  <c:v>0.68</c:v>
                </c:pt>
                <c:pt idx="3">
                  <c:v>0.68</c:v>
                </c:pt>
                <c:pt idx="4">
                  <c:v>0.52</c:v>
                </c:pt>
              </c:numCache>
            </c:numRef>
          </c:xVal>
          <c:yVal>
            <c:numRef>
              <c:f>Calculation!$U$65:$U$69</c:f>
              <c:numCache>
                <c:formatCode>0%</c:formatCode>
                <c:ptCount val="5"/>
                <c:pt idx="0">
                  <c:v>0.34</c:v>
                </c:pt>
                <c:pt idx="1">
                  <c:v>0.38</c:v>
                </c:pt>
                <c:pt idx="2">
                  <c:v>0.36</c:v>
                </c:pt>
                <c:pt idx="3">
                  <c:v>0.32</c:v>
                </c:pt>
                <c:pt idx="4">
                  <c:v>0.34</c:v>
                </c:pt>
              </c:numCache>
            </c:numRef>
          </c:yVal>
          <c:smooth val="0"/>
          <c:extLst>
            <c:ext xmlns:c16="http://schemas.microsoft.com/office/drawing/2014/chart" uri="{C3380CC4-5D6E-409C-BE32-E72D297353CC}">
              <c16:uniqueId val="{00000000-3E12-477E-9851-3759295F2828}"/>
            </c:ext>
          </c:extLst>
        </c:ser>
        <c:ser>
          <c:idx val="1"/>
          <c:order val="1"/>
          <c:tx>
            <c:strRef>
              <c:f>Calculation!$T$70</c:f>
              <c:strCache>
                <c:ptCount val="1"/>
                <c:pt idx="0">
                  <c:v>Combined Aggregate</c:v>
                </c:pt>
              </c:strCache>
            </c:strRef>
          </c:tx>
          <c:spPr>
            <a:ln>
              <a:noFill/>
            </a:ln>
          </c:spPr>
          <c:marker>
            <c:symbol val="circle"/>
            <c:size val="7"/>
          </c:marker>
          <c:xVal>
            <c:numRef>
              <c:f>Calculation!$T$71</c:f>
              <c:numCache>
                <c:formatCode>0%</c:formatCode>
                <c:ptCount val="1"/>
                <c:pt idx="0">
                  <c:v>0</c:v>
                </c:pt>
              </c:numCache>
            </c:numRef>
          </c:xVal>
          <c:yVal>
            <c:numRef>
              <c:f>Calculation!$U$71</c:f>
              <c:numCache>
                <c:formatCode>0%</c:formatCode>
                <c:ptCount val="1"/>
                <c:pt idx="0">
                  <c:v>0</c:v>
                </c:pt>
              </c:numCache>
            </c:numRef>
          </c:yVal>
          <c:smooth val="0"/>
          <c:extLst>
            <c:ext xmlns:c16="http://schemas.microsoft.com/office/drawing/2014/chart" uri="{C3380CC4-5D6E-409C-BE32-E72D297353CC}">
              <c16:uniqueId val="{00000001-3E12-477E-9851-3759295F2828}"/>
            </c:ext>
          </c:extLst>
        </c:ser>
        <c:ser>
          <c:idx val="2"/>
          <c:order val="2"/>
          <c:tx>
            <c:strRef>
              <c:f>Calculation!$T$72</c:f>
              <c:strCache>
                <c:ptCount val="1"/>
                <c:pt idx="0">
                  <c:v>Zone Lines</c:v>
                </c:pt>
              </c:strCache>
            </c:strRef>
          </c:tx>
          <c:spPr>
            <a:ln w="19050">
              <a:prstDash val="solid"/>
            </a:ln>
          </c:spPr>
          <c:marker>
            <c:symbol val="none"/>
          </c:marker>
          <c:xVal>
            <c:numRef>
              <c:f>Calculation!$T$73:$T$84</c:f>
              <c:numCache>
                <c:formatCode>0%</c:formatCode>
                <c:ptCount val="12"/>
                <c:pt idx="0">
                  <c:v>0.8</c:v>
                </c:pt>
                <c:pt idx="1">
                  <c:v>0.75</c:v>
                </c:pt>
                <c:pt idx="2">
                  <c:v>0.45</c:v>
                </c:pt>
                <c:pt idx="3">
                  <c:v>0.3</c:v>
                </c:pt>
                <c:pt idx="4">
                  <c:v>0.45</c:v>
                </c:pt>
                <c:pt idx="5">
                  <c:v>0.45</c:v>
                </c:pt>
                <c:pt idx="6">
                  <c:v>0.8</c:v>
                </c:pt>
                <c:pt idx="7">
                  <c:v>0.75</c:v>
                </c:pt>
                <c:pt idx="8">
                  <c:v>0.75</c:v>
                </c:pt>
                <c:pt idx="9">
                  <c:v>0.75</c:v>
                </c:pt>
                <c:pt idx="10">
                  <c:v>0.45</c:v>
                </c:pt>
                <c:pt idx="11">
                  <c:v>0.3</c:v>
                </c:pt>
              </c:numCache>
            </c:numRef>
          </c:xVal>
          <c:yVal>
            <c:numRef>
              <c:f>Calculation!$U$73:$U$84</c:f>
              <c:numCache>
                <c:formatCode>0%</c:formatCode>
                <c:ptCount val="12"/>
                <c:pt idx="0">
                  <c:v>0.26</c:v>
                </c:pt>
                <c:pt idx="1">
                  <c:v>0.26900000000000002</c:v>
                </c:pt>
                <c:pt idx="2">
                  <c:v>0.32300000000000001</c:v>
                </c:pt>
                <c:pt idx="3">
                  <c:v>0.35</c:v>
                </c:pt>
                <c:pt idx="4">
                  <c:v>0.32300000000000001</c:v>
                </c:pt>
                <c:pt idx="5">
                  <c:v>0.443</c:v>
                </c:pt>
                <c:pt idx="6">
                  <c:v>0.38</c:v>
                </c:pt>
                <c:pt idx="7">
                  <c:v>0.38900000000000001</c:v>
                </c:pt>
                <c:pt idx="8">
                  <c:v>0.26900000000000002</c:v>
                </c:pt>
                <c:pt idx="9">
                  <c:v>0.38900000000000001</c:v>
                </c:pt>
                <c:pt idx="10">
                  <c:v>0.443</c:v>
                </c:pt>
                <c:pt idx="11">
                  <c:v>0.47</c:v>
                </c:pt>
              </c:numCache>
            </c:numRef>
          </c:yVal>
          <c:smooth val="0"/>
          <c:extLst>
            <c:ext xmlns:c16="http://schemas.microsoft.com/office/drawing/2014/chart" uri="{C3380CC4-5D6E-409C-BE32-E72D297353CC}">
              <c16:uniqueId val="{00000002-3E12-477E-9851-3759295F2828}"/>
            </c:ext>
          </c:extLst>
        </c:ser>
        <c:ser>
          <c:idx val="3"/>
          <c:order val="3"/>
          <c:tx>
            <c:strRef>
              <c:f>Calculation!$T$85</c:f>
              <c:strCache>
                <c:ptCount val="1"/>
                <c:pt idx="0">
                  <c:v>SubZones II-a,b,c</c:v>
                </c:pt>
              </c:strCache>
            </c:strRef>
          </c:tx>
          <c:spPr>
            <a:ln w="15875">
              <a:solidFill>
                <a:srgbClr val="98B954"/>
              </a:solidFill>
              <a:prstDash val="sysDash"/>
            </a:ln>
          </c:spPr>
          <c:marker>
            <c:symbol val="none"/>
          </c:marker>
          <c:xVal>
            <c:numRef>
              <c:f>Calculation!$T$86:$T$89</c:f>
              <c:numCache>
                <c:formatCode>0%</c:formatCode>
                <c:ptCount val="4"/>
                <c:pt idx="0">
                  <c:v>0.75</c:v>
                </c:pt>
                <c:pt idx="1">
                  <c:v>0.45</c:v>
                </c:pt>
                <c:pt idx="2">
                  <c:v>0.45</c:v>
                </c:pt>
                <c:pt idx="3">
                  <c:v>0.75</c:v>
                </c:pt>
              </c:numCache>
            </c:numRef>
          </c:xVal>
          <c:yVal>
            <c:numRef>
              <c:f>Calculation!$U$86:$U$89</c:f>
              <c:numCache>
                <c:formatCode>General</c:formatCode>
                <c:ptCount val="4"/>
                <c:pt idx="0">
                  <c:v>0.30499999999999999</c:v>
                </c:pt>
                <c:pt idx="1">
                  <c:v>0.35899999999999999</c:v>
                </c:pt>
                <c:pt idx="2">
                  <c:v>0.39500000000000002</c:v>
                </c:pt>
                <c:pt idx="3">
                  <c:v>0.34100000000000003</c:v>
                </c:pt>
              </c:numCache>
            </c:numRef>
          </c:yVal>
          <c:smooth val="0"/>
          <c:extLst>
            <c:ext xmlns:c16="http://schemas.microsoft.com/office/drawing/2014/chart" uri="{C3380CC4-5D6E-409C-BE32-E72D297353CC}">
              <c16:uniqueId val="{00000003-3E12-477E-9851-3759295F2828}"/>
            </c:ext>
          </c:extLst>
        </c:ser>
        <c:dLbls>
          <c:showLegendKey val="0"/>
          <c:showVal val="0"/>
          <c:showCatName val="0"/>
          <c:showSerName val="0"/>
          <c:showPercent val="0"/>
          <c:showBubbleSize val="0"/>
        </c:dLbls>
        <c:axId val="117269248"/>
        <c:axId val="117271168"/>
      </c:scatterChart>
      <c:valAx>
        <c:axId val="117269248"/>
        <c:scaling>
          <c:orientation val="maxMin"/>
          <c:max val="0.8"/>
          <c:min val="0.30000000000000032"/>
        </c:scaling>
        <c:delete val="0"/>
        <c:axPos val="b"/>
        <c:majorGridlines>
          <c:spPr>
            <a:ln w="9525">
              <a:prstDash val="sysDot"/>
            </a:ln>
          </c:spPr>
        </c:majorGridlines>
        <c:title>
          <c:tx>
            <c:rich>
              <a:bodyPr/>
              <a:lstStyle/>
              <a:p>
                <a:pPr>
                  <a:defRPr/>
                </a:pPr>
                <a:r>
                  <a:rPr lang="en-US"/>
                  <a:t>Coarseness Factor, CF</a:t>
                </a:r>
              </a:p>
            </c:rich>
          </c:tx>
          <c:overlay val="0"/>
        </c:title>
        <c:numFmt formatCode="0%" sourceLinked="1"/>
        <c:majorTickMark val="out"/>
        <c:minorTickMark val="none"/>
        <c:tickLblPos val="nextTo"/>
        <c:crossAx val="117271168"/>
        <c:crosses val="autoZero"/>
        <c:crossBetween val="midCat"/>
      </c:valAx>
      <c:valAx>
        <c:axId val="117271168"/>
        <c:scaling>
          <c:orientation val="minMax"/>
          <c:max val="0.45"/>
          <c:min val="0.2"/>
        </c:scaling>
        <c:delete val="0"/>
        <c:axPos val="l"/>
        <c:majorGridlines>
          <c:spPr>
            <a:ln w="9525">
              <a:prstDash val="sysDot"/>
            </a:ln>
          </c:spPr>
        </c:majorGridlines>
        <c:title>
          <c:tx>
            <c:rich>
              <a:bodyPr rot="-5400000" vert="horz"/>
              <a:lstStyle/>
              <a:p>
                <a:pPr>
                  <a:defRPr/>
                </a:pPr>
                <a:r>
                  <a:rPr lang="en-US"/>
                  <a:t>Workability Factor, WF</a:t>
                </a:r>
              </a:p>
            </c:rich>
          </c:tx>
          <c:overlay val="0"/>
        </c:title>
        <c:numFmt formatCode="0%" sourceLinked="1"/>
        <c:majorTickMark val="out"/>
        <c:minorTickMark val="none"/>
        <c:tickLblPos val="nextTo"/>
        <c:crossAx val="117269248"/>
        <c:crosses val="max"/>
        <c:crossBetween val="midCat"/>
      </c:valAx>
    </c:plotArea>
    <c:legend>
      <c:legendPos val="r"/>
      <c:layout>
        <c:manualLayout>
          <c:xMode val="edge"/>
          <c:yMode val="edge"/>
          <c:x val="0.72906831732738664"/>
          <c:y val="0.40874303615273638"/>
          <c:w val="0.2709317124833065"/>
          <c:h val="0.27398353614889048"/>
        </c:manualLayout>
      </c:layout>
      <c:overlay val="0"/>
    </c:legend>
    <c:plotVisOnly val="1"/>
    <c:dispBlanksAs val="gap"/>
    <c:showDLblsOverMax val="0"/>
  </c:chart>
  <c:printSettings>
    <c:headerFooter/>
    <c:pageMargins b="0.75000000000000488" l="0.70000000000000062" r="0.70000000000000062" t="0.75000000000000488" header="0.30000000000000032" footer="0.30000000000000032"/>
    <c:pageSetup orientation="portrait"/>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Percent Retained Chart</a:t>
            </a:r>
          </a:p>
        </c:rich>
      </c:tx>
      <c:overlay val="0"/>
      <c:spPr>
        <a:solidFill>
          <a:sysClr val="window" lastClr="FFFFFF"/>
        </a:solidFill>
      </c:spPr>
    </c:title>
    <c:autoTitleDeleted val="0"/>
    <c:plotArea>
      <c:layout>
        <c:manualLayout>
          <c:layoutTarget val="inner"/>
          <c:xMode val="edge"/>
          <c:yMode val="edge"/>
          <c:x val="0.10563926877561439"/>
          <c:y val="8.9303109838542907E-2"/>
          <c:w val="0.65989280287333096"/>
          <c:h val="0.67576393859859385"/>
        </c:manualLayout>
      </c:layout>
      <c:lineChart>
        <c:grouping val="standard"/>
        <c:varyColors val="0"/>
        <c:ser>
          <c:idx val="2"/>
          <c:order val="0"/>
          <c:tx>
            <c:strRef>
              <c:f>Calculation!$Z$64</c:f>
              <c:strCache>
                <c:ptCount val="1"/>
                <c:pt idx="0">
                  <c:v>High</c:v>
                </c:pt>
              </c:strCache>
            </c:strRef>
          </c:tx>
          <c:spPr>
            <a:ln w="22225">
              <a:prstDash val="dash"/>
            </a:ln>
          </c:spPr>
          <c:marker>
            <c:symbol val="none"/>
          </c:marker>
          <c:cat>
            <c:strRef>
              <c:f>Calculation!$W$65:$W$77</c:f>
              <c:strCache>
                <c:ptCount val="13"/>
                <c:pt idx="0">
                  <c:v>2 in.</c:v>
                </c:pt>
                <c:pt idx="1">
                  <c:v>1 1/2 in.</c:v>
                </c:pt>
                <c:pt idx="2">
                  <c:v>1 in.</c:v>
                </c:pt>
                <c:pt idx="3">
                  <c:v>3/4 in.</c:v>
                </c:pt>
                <c:pt idx="4">
                  <c:v>1/2 in.</c:v>
                </c:pt>
                <c:pt idx="5">
                  <c:v>3/8 in.</c:v>
                </c:pt>
                <c:pt idx="6">
                  <c:v>No. 4</c:v>
                </c:pt>
                <c:pt idx="7">
                  <c:v>No. 8</c:v>
                </c:pt>
                <c:pt idx="8">
                  <c:v>No. 16</c:v>
                </c:pt>
                <c:pt idx="9">
                  <c:v>No. 30</c:v>
                </c:pt>
                <c:pt idx="10">
                  <c:v>No. 50</c:v>
                </c:pt>
                <c:pt idx="11">
                  <c:v>No. 100</c:v>
                </c:pt>
                <c:pt idx="12">
                  <c:v>No. 200</c:v>
                </c:pt>
              </c:strCache>
            </c:strRef>
          </c:cat>
          <c:val>
            <c:numRef>
              <c:f>Calculation!$Z$65:$Z$77</c:f>
              <c:numCache>
                <c:formatCode>0.0%</c:formatCode>
                <c:ptCount val="13"/>
                <c:pt idx="0">
                  <c:v>#N/A</c:v>
                </c:pt>
                <c:pt idx="1">
                  <c:v>#N/A</c:v>
                </c:pt>
                <c:pt idx="2">
                  <c:v>#N/A</c:v>
                </c:pt>
                <c:pt idx="3">
                  <c:v>#N/A</c:v>
                </c:pt>
                <c:pt idx="4">
                  <c:v>#N/A</c:v>
                </c:pt>
                <c:pt idx="5">
                  <c:v>#N/A</c:v>
                </c:pt>
                <c:pt idx="6">
                  <c:v>#N/A</c:v>
                </c:pt>
                <c:pt idx="7">
                  <c:v>#N/A</c:v>
                </c:pt>
                <c:pt idx="8">
                  <c:v>0</c:v>
                </c:pt>
                <c:pt idx="9">
                  <c:v>0.15</c:v>
                </c:pt>
                <c:pt idx="10">
                  <c:v>0.15</c:v>
                </c:pt>
                <c:pt idx="11">
                  <c:v>7.4999999999999997E-2</c:v>
                </c:pt>
                <c:pt idx="12">
                  <c:v>0</c:v>
                </c:pt>
              </c:numCache>
            </c:numRef>
          </c:val>
          <c:smooth val="0"/>
          <c:extLst>
            <c:ext xmlns:c16="http://schemas.microsoft.com/office/drawing/2014/chart" uri="{C3380CC4-5D6E-409C-BE32-E72D297353CC}">
              <c16:uniqueId val="{00000000-73AD-4401-96B4-EDF5E0018A1C}"/>
            </c:ext>
          </c:extLst>
        </c:ser>
        <c:ser>
          <c:idx val="0"/>
          <c:order val="1"/>
          <c:tx>
            <c:strRef>
              <c:f>Calculation!$X$64</c:f>
              <c:strCache>
                <c:ptCount val="1"/>
                <c:pt idx="0">
                  <c:v>% Retained</c:v>
                </c:pt>
              </c:strCache>
            </c:strRef>
          </c:tx>
          <c:cat>
            <c:strRef>
              <c:f>Calculation!$W$65:$W$77</c:f>
              <c:strCache>
                <c:ptCount val="13"/>
                <c:pt idx="0">
                  <c:v>2 in.</c:v>
                </c:pt>
                <c:pt idx="1">
                  <c:v>1 1/2 in.</c:v>
                </c:pt>
                <c:pt idx="2">
                  <c:v>1 in.</c:v>
                </c:pt>
                <c:pt idx="3">
                  <c:v>3/4 in.</c:v>
                </c:pt>
                <c:pt idx="4">
                  <c:v>1/2 in.</c:v>
                </c:pt>
                <c:pt idx="5">
                  <c:v>3/8 in.</c:v>
                </c:pt>
                <c:pt idx="6">
                  <c:v>No. 4</c:v>
                </c:pt>
                <c:pt idx="7">
                  <c:v>No. 8</c:v>
                </c:pt>
                <c:pt idx="8">
                  <c:v>No. 16</c:v>
                </c:pt>
                <c:pt idx="9">
                  <c:v>No. 30</c:v>
                </c:pt>
                <c:pt idx="10">
                  <c:v>No. 50</c:v>
                </c:pt>
                <c:pt idx="11">
                  <c:v>No. 100</c:v>
                </c:pt>
                <c:pt idx="12">
                  <c:v>No. 200</c:v>
                </c:pt>
              </c:strCache>
            </c:strRef>
          </c:cat>
          <c:val>
            <c:numRef>
              <c:f>Calculation!$X$65:$X$77</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1-73AD-4401-96B4-EDF5E0018A1C}"/>
            </c:ext>
          </c:extLst>
        </c:ser>
        <c:ser>
          <c:idx val="1"/>
          <c:order val="2"/>
          <c:tx>
            <c:strRef>
              <c:f>Calculation!$Y$64</c:f>
              <c:strCache>
                <c:ptCount val="1"/>
                <c:pt idx="0">
                  <c:v>Low</c:v>
                </c:pt>
              </c:strCache>
            </c:strRef>
          </c:tx>
          <c:spPr>
            <a:ln w="22225">
              <a:prstDash val="dashDot"/>
            </a:ln>
          </c:spPr>
          <c:marker>
            <c:symbol val="none"/>
          </c:marker>
          <c:cat>
            <c:strRef>
              <c:f>Calculation!$W$65:$W$77</c:f>
              <c:strCache>
                <c:ptCount val="13"/>
                <c:pt idx="0">
                  <c:v>2 in.</c:v>
                </c:pt>
                <c:pt idx="1">
                  <c:v>1 1/2 in.</c:v>
                </c:pt>
                <c:pt idx="2">
                  <c:v>1 in.</c:v>
                </c:pt>
                <c:pt idx="3">
                  <c:v>3/4 in.</c:v>
                </c:pt>
                <c:pt idx="4">
                  <c:v>1/2 in.</c:v>
                </c:pt>
                <c:pt idx="5">
                  <c:v>3/8 in.</c:v>
                </c:pt>
                <c:pt idx="6">
                  <c:v>No. 4</c:v>
                </c:pt>
                <c:pt idx="7">
                  <c:v>No. 8</c:v>
                </c:pt>
                <c:pt idx="8">
                  <c:v>No. 16</c:v>
                </c:pt>
                <c:pt idx="9">
                  <c:v>No. 30</c:v>
                </c:pt>
                <c:pt idx="10">
                  <c:v>No. 50</c:v>
                </c:pt>
                <c:pt idx="11">
                  <c:v>No. 100</c:v>
                </c:pt>
                <c:pt idx="12">
                  <c:v>No. 200</c:v>
                </c:pt>
              </c:strCache>
            </c:strRef>
          </c:cat>
          <c:val>
            <c:numRef>
              <c:f>Calculation!$Y$65:$Y$77</c:f>
              <c:numCache>
                <c:formatCode>0.0%</c:formatCode>
                <c:ptCount val="13"/>
                <c:pt idx="0">
                  <c:v>#N/A</c:v>
                </c:pt>
                <c:pt idx="1">
                  <c:v>#N/A</c:v>
                </c:pt>
                <c:pt idx="2">
                  <c:v>#N/A</c:v>
                </c:pt>
                <c:pt idx="3">
                  <c:v>0</c:v>
                </c:pt>
                <c:pt idx="4">
                  <c:v>0.08</c:v>
                </c:pt>
                <c:pt idx="5">
                  <c:v>0.08</c:v>
                </c:pt>
                <c:pt idx="6">
                  <c:v>0.08</c:v>
                </c:pt>
                <c:pt idx="7">
                  <c:v>0.08</c:v>
                </c:pt>
                <c:pt idx="8">
                  <c:v>0.08</c:v>
                </c:pt>
                <c:pt idx="9">
                  <c:v>0.08</c:v>
                </c:pt>
                <c:pt idx="10">
                  <c:v>0.08</c:v>
                </c:pt>
                <c:pt idx="11">
                  <c:v>0</c:v>
                </c:pt>
                <c:pt idx="12">
                  <c:v>#N/A</c:v>
                </c:pt>
              </c:numCache>
            </c:numRef>
          </c:val>
          <c:smooth val="0"/>
          <c:extLst>
            <c:ext xmlns:c16="http://schemas.microsoft.com/office/drawing/2014/chart" uri="{C3380CC4-5D6E-409C-BE32-E72D297353CC}">
              <c16:uniqueId val="{00000002-73AD-4401-96B4-EDF5E0018A1C}"/>
            </c:ext>
          </c:extLst>
        </c:ser>
        <c:dLbls>
          <c:showLegendKey val="0"/>
          <c:showVal val="0"/>
          <c:showCatName val="0"/>
          <c:showSerName val="0"/>
          <c:showPercent val="0"/>
          <c:showBubbleSize val="0"/>
        </c:dLbls>
        <c:smooth val="0"/>
        <c:axId val="117317632"/>
        <c:axId val="117319552"/>
      </c:lineChart>
      <c:catAx>
        <c:axId val="117317632"/>
        <c:scaling>
          <c:orientation val="minMax"/>
        </c:scaling>
        <c:delete val="0"/>
        <c:axPos val="b"/>
        <c:title>
          <c:tx>
            <c:rich>
              <a:bodyPr/>
              <a:lstStyle/>
              <a:p>
                <a:pPr>
                  <a:defRPr/>
                </a:pPr>
                <a:r>
                  <a:rPr lang="en-US"/>
                  <a:t>Sieve Size</a:t>
                </a:r>
              </a:p>
            </c:rich>
          </c:tx>
          <c:layout>
            <c:manualLayout>
              <c:xMode val="edge"/>
              <c:yMode val="edge"/>
              <c:x val="0.38128157664502482"/>
              <c:y val="0.92644428537341961"/>
            </c:manualLayout>
          </c:layout>
          <c:overlay val="0"/>
        </c:title>
        <c:numFmt formatCode="General" sourceLinked="1"/>
        <c:majorTickMark val="out"/>
        <c:minorTickMark val="none"/>
        <c:tickLblPos val="nextTo"/>
        <c:txPr>
          <a:bodyPr rot="-5400000" vert="horz"/>
          <a:lstStyle/>
          <a:p>
            <a:pPr>
              <a:defRPr/>
            </a:pPr>
            <a:endParaRPr lang="en-US"/>
          </a:p>
        </c:txPr>
        <c:crossAx val="117319552"/>
        <c:crosses val="autoZero"/>
        <c:auto val="1"/>
        <c:lblAlgn val="ctr"/>
        <c:lblOffset val="100"/>
        <c:tickLblSkip val="1"/>
        <c:noMultiLvlLbl val="0"/>
      </c:catAx>
      <c:valAx>
        <c:axId val="117319552"/>
        <c:scaling>
          <c:orientation val="minMax"/>
        </c:scaling>
        <c:delete val="0"/>
        <c:axPos val="l"/>
        <c:majorGridlines/>
        <c:title>
          <c:tx>
            <c:rich>
              <a:bodyPr rot="-5400000" vert="horz"/>
              <a:lstStyle/>
              <a:p>
                <a:pPr>
                  <a:defRPr/>
                </a:pPr>
                <a:r>
                  <a:rPr lang="en-US"/>
                  <a:t>Percent Retained on Sieve</a:t>
                </a:r>
              </a:p>
            </c:rich>
          </c:tx>
          <c:overlay val="0"/>
        </c:title>
        <c:numFmt formatCode="0%" sourceLinked="0"/>
        <c:majorTickMark val="out"/>
        <c:minorTickMark val="none"/>
        <c:tickLblPos val="nextTo"/>
        <c:crossAx val="117317632"/>
        <c:crosses val="autoZero"/>
        <c:crossBetween val="between"/>
      </c:valAx>
    </c:plotArea>
    <c:legend>
      <c:legendPos val="r"/>
      <c:overlay val="0"/>
    </c:legend>
    <c:plotVisOnly val="1"/>
    <c:dispBlanksAs val="gap"/>
    <c:showDLblsOverMax val="0"/>
  </c:chart>
  <c:printSettings>
    <c:headerFooter/>
    <c:pageMargins b="0.75000000000000477" l="0.70000000000000062" r="0.70000000000000062" t="0.75000000000000477"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0.45 Power Chart</a:t>
            </a:r>
          </a:p>
        </c:rich>
      </c:tx>
      <c:overlay val="0"/>
    </c:title>
    <c:autoTitleDeleted val="0"/>
    <c:plotArea>
      <c:layout>
        <c:manualLayout>
          <c:layoutTarget val="inner"/>
          <c:xMode val="edge"/>
          <c:yMode val="edge"/>
          <c:x val="0.11843285214348206"/>
          <c:y val="0.13585818166171851"/>
          <c:w val="0.80095603674540683"/>
          <c:h val="0.62833475323781263"/>
        </c:manualLayout>
      </c:layout>
      <c:barChart>
        <c:barDir val="col"/>
        <c:grouping val="clustered"/>
        <c:varyColors val="0"/>
        <c:ser>
          <c:idx val="4"/>
          <c:order val="3"/>
          <c:tx>
            <c:strRef>
              <c:f>Calculation!$AQ$42</c:f>
              <c:strCache>
                <c:ptCount val="1"/>
                <c:pt idx="0">
                  <c:v>Sieve</c:v>
                </c:pt>
              </c:strCache>
            </c:strRef>
          </c:tx>
          <c:invertIfNegative val="0"/>
          <c:val>
            <c:numRef>
              <c:f>Calculation!$AQ$60:$AQ$198</c:f>
              <c:numCache>
                <c:formatCode>General</c:formatCode>
                <c:ptCount val="139"/>
                <c:pt idx="0">
                  <c:v>#N/A</c:v>
                </c:pt>
                <c:pt idx="1">
                  <c:v>#N/A</c:v>
                </c:pt>
                <c:pt idx="2">
                  <c:v>#N/A</c:v>
                </c:pt>
                <c:pt idx="3">
                  <c:v>#N/A</c:v>
                </c:pt>
                <c:pt idx="4">
                  <c:v>#N/A</c:v>
                </c:pt>
                <c:pt idx="5">
                  <c:v>#N/A</c:v>
                </c:pt>
                <c:pt idx="6">
                  <c:v>#N/A</c:v>
                </c:pt>
                <c:pt idx="7" formatCode="0%">
                  <c:v>1</c:v>
                </c:pt>
                <c:pt idx="8">
                  <c:v>#N/A</c:v>
                </c:pt>
                <c:pt idx="9">
                  <c:v>#N/A</c:v>
                </c:pt>
                <c:pt idx="10" formatCode="0%">
                  <c:v>1</c:v>
                </c:pt>
                <c:pt idx="11">
                  <c:v>#N/A</c:v>
                </c:pt>
                <c:pt idx="12">
                  <c:v>#N/A</c:v>
                </c:pt>
                <c:pt idx="13" formatCode="0%">
                  <c:v>1</c:v>
                </c:pt>
                <c:pt idx="14">
                  <c:v>#N/A</c:v>
                </c:pt>
                <c:pt idx="15">
                  <c:v>#N/A</c:v>
                </c:pt>
                <c:pt idx="16">
                  <c:v>#N/A</c:v>
                </c:pt>
                <c:pt idx="17">
                  <c:v>#N/A</c:v>
                </c:pt>
                <c:pt idx="18" formatCode="0%">
                  <c:v>1</c:v>
                </c:pt>
                <c:pt idx="19">
                  <c:v>#N/A</c:v>
                </c:pt>
                <c:pt idx="20">
                  <c:v>#N/A</c:v>
                </c:pt>
                <c:pt idx="21">
                  <c:v>#N/A</c:v>
                </c:pt>
                <c:pt idx="22">
                  <c:v>#N/A</c:v>
                </c:pt>
                <c:pt idx="23">
                  <c:v>#N/A</c:v>
                </c:pt>
                <c:pt idx="24" formatCode="0%">
                  <c:v>1</c:v>
                </c:pt>
                <c:pt idx="25">
                  <c:v>#N/A</c:v>
                </c:pt>
                <c:pt idx="26">
                  <c:v>#N/A</c:v>
                </c:pt>
                <c:pt idx="27">
                  <c:v>#N/A</c:v>
                </c:pt>
                <c:pt idx="28">
                  <c:v>#N/A</c:v>
                </c:pt>
                <c:pt idx="29">
                  <c:v>#N/A</c:v>
                </c:pt>
                <c:pt idx="30">
                  <c:v>#N/A</c:v>
                </c:pt>
                <c:pt idx="31">
                  <c:v>#N/A</c:v>
                </c:pt>
                <c:pt idx="32">
                  <c:v>#N/A</c:v>
                </c:pt>
                <c:pt idx="33" formatCode="0%">
                  <c:v>1</c:v>
                </c:pt>
                <c:pt idx="34">
                  <c:v>#N/A</c:v>
                </c:pt>
                <c:pt idx="35">
                  <c:v>#N/A</c:v>
                </c:pt>
                <c:pt idx="36">
                  <c:v>#N/A</c:v>
                </c:pt>
                <c:pt idx="37">
                  <c:v>#N/A</c:v>
                </c:pt>
                <c:pt idx="38">
                  <c:v>#N/A</c:v>
                </c:pt>
                <c:pt idx="39">
                  <c:v>#N/A</c:v>
                </c:pt>
                <c:pt idx="40">
                  <c:v>#N/A</c:v>
                </c:pt>
                <c:pt idx="41">
                  <c:v>#N/A</c:v>
                </c:pt>
                <c:pt idx="42">
                  <c:v>#N/A</c:v>
                </c:pt>
                <c:pt idx="43">
                  <c:v>#N/A</c:v>
                </c:pt>
                <c:pt idx="44">
                  <c:v>#N/A</c:v>
                </c:pt>
                <c:pt idx="45" formatCode="0%">
                  <c:v>1</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formatCode="0%">
                  <c:v>1</c:v>
                </c:pt>
                <c:pt idx="63">
                  <c:v>#N/A</c:v>
                </c:pt>
                <c:pt idx="64">
                  <c:v>#N/A</c:v>
                </c:pt>
                <c:pt idx="65">
                  <c:v>#N/A</c:v>
                </c:pt>
                <c:pt idx="66">
                  <c:v>#N/A</c:v>
                </c:pt>
                <c:pt idx="67">
                  <c:v>#N/A</c:v>
                </c:pt>
                <c:pt idx="68">
                  <c:v>#N/A</c:v>
                </c:pt>
                <c:pt idx="69">
                  <c:v>#N/A</c:v>
                </c:pt>
                <c:pt idx="70" formatCode="0%">
                  <c:v>1</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formatCode="0%">
                  <c:v>1</c:v>
                </c:pt>
                <c:pt idx="85">
                  <c:v>#N/A</c:v>
                </c:pt>
                <c:pt idx="86">
                  <c:v>#N/A</c:v>
                </c:pt>
                <c:pt idx="87">
                  <c:v>#N/A</c:v>
                </c:pt>
                <c:pt idx="88">
                  <c:v>#N/A</c:v>
                </c:pt>
                <c:pt idx="89">
                  <c:v>#N/A</c:v>
                </c:pt>
                <c:pt idx="90">
                  <c:v>#N/A</c:v>
                </c:pt>
                <c:pt idx="91">
                  <c:v>#N/A</c:v>
                </c:pt>
                <c:pt idx="92">
                  <c:v>#N/A</c:v>
                </c:pt>
                <c:pt idx="93">
                  <c:v>#N/A</c:v>
                </c:pt>
                <c:pt idx="94">
                  <c:v>#N/A</c:v>
                </c:pt>
                <c:pt idx="95">
                  <c:v>#N/A</c:v>
                </c:pt>
                <c:pt idx="96" formatCode="0%">
                  <c:v>1</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formatCode="0%">
                  <c:v>1</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formatCode="0%">
                  <c:v>1</c:v>
                </c:pt>
                <c:pt idx="132">
                  <c:v>#N/A</c:v>
                </c:pt>
                <c:pt idx="133">
                  <c:v>#N/A</c:v>
                </c:pt>
                <c:pt idx="134">
                  <c:v>#N/A</c:v>
                </c:pt>
                <c:pt idx="135">
                  <c:v>#N/A</c:v>
                </c:pt>
                <c:pt idx="136">
                  <c:v>#N/A</c:v>
                </c:pt>
                <c:pt idx="137">
                  <c:v>#N/A</c:v>
                </c:pt>
                <c:pt idx="138">
                  <c:v>#N/A</c:v>
                </c:pt>
              </c:numCache>
            </c:numRef>
          </c:val>
          <c:extLst>
            <c:ext xmlns:c16="http://schemas.microsoft.com/office/drawing/2014/chart" uri="{C3380CC4-5D6E-409C-BE32-E72D297353CC}">
              <c16:uniqueId val="{00000000-F987-4865-B680-4042E9B0864C}"/>
            </c:ext>
          </c:extLst>
        </c:ser>
        <c:dLbls>
          <c:showLegendKey val="0"/>
          <c:showVal val="0"/>
          <c:showCatName val="0"/>
          <c:showSerName val="0"/>
          <c:showPercent val="0"/>
          <c:showBubbleSize val="0"/>
        </c:dLbls>
        <c:gapWidth val="500"/>
        <c:axId val="117352320"/>
        <c:axId val="117362688"/>
      </c:barChart>
      <c:lineChart>
        <c:grouping val="standard"/>
        <c:varyColors val="0"/>
        <c:ser>
          <c:idx val="3"/>
          <c:order val="0"/>
          <c:tx>
            <c:strRef>
              <c:f>Calculation!$AP$42</c:f>
              <c:strCache>
                <c:ptCount val="1"/>
                <c:pt idx="0">
                  <c:v>High</c:v>
                </c:pt>
              </c:strCache>
            </c:strRef>
          </c:tx>
          <c:spPr>
            <a:ln w="15875">
              <a:prstDash val="dash"/>
            </a:ln>
          </c:spPr>
          <c:marker>
            <c:symbol val="none"/>
          </c:marker>
          <c:cat>
            <c:strRef>
              <c:f>Calculation!$AL$60:$AL$198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Calculation!$AP$60:$AP$198</c:f>
              <c:numCache>
                <c:formatCode>0%</c:formatCode>
                <c:ptCount val="139"/>
                <c:pt idx="0">
                  <c:v>7.0000000000000007E-2</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1-F987-4865-B680-4042E9B0864C}"/>
            </c:ext>
          </c:extLst>
        </c:ser>
        <c:ser>
          <c:idx val="1"/>
          <c:order val="1"/>
          <c:tx>
            <c:strRef>
              <c:f>Calculation!$AM$42</c:f>
              <c:strCache>
                <c:ptCount val="1"/>
                <c:pt idx="0">
                  <c:v>% Passing</c:v>
                </c:pt>
              </c:strCache>
            </c:strRef>
          </c:tx>
          <c:marker>
            <c:symbol val="square"/>
            <c:size val="5"/>
          </c:marker>
          <c:cat>
            <c:strRef>
              <c:f>Calculation!$AL$60:$AL$198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Calculation!$AM$60:$AM$198</c:f>
              <c:numCache>
                <c:formatCode>0%</c:formatCode>
                <c:ptCount val="139"/>
                <c:pt idx="0">
                  <c:v>0</c:v>
                </c:pt>
                <c:pt idx="1">
                  <c:v>#N/A</c:v>
                </c:pt>
                <c:pt idx="2">
                  <c:v>#N/A</c:v>
                </c:pt>
                <c:pt idx="3">
                  <c:v>#N/A</c:v>
                </c:pt>
                <c:pt idx="4">
                  <c:v>#N/A</c:v>
                </c:pt>
                <c:pt idx="5">
                  <c:v>#N/A</c:v>
                </c:pt>
                <c:pt idx="6">
                  <c:v>#N/A</c:v>
                </c:pt>
                <c:pt idx="7">
                  <c:v>0</c:v>
                </c:pt>
                <c:pt idx="8">
                  <c:v>#N/A</c:v>
                </c:pt>
                <c:pt idx="9">
                  <c:v>#N/A</c:v>
                </c:pt>
                <c:pt idx="10">
                  <c:v>0</c:v>
                </c:pt>
                <c:pt idx="11">
                  <c:v>#N/A</c:v>
                </c:pt>
                <c:pt idx="12">
                  <c:v>#N/A</c:v>
                </c:pt>
                <c:pt idx="13">
                  <c:v>0</c:v>
                </c:pt>
                <c:pt idx="14">
                  <c:v>#N/A</c:v>
                </c:pt>
                <c:pt idx="15">
                  <c:v>#N/A</c:v>
                </c:pt>
                <c:pt idx="16">
                  <c:v>#N/A</c:v>
                </c:pt>
                <c:pt idx="17">
                  <c:v>#N/A</c:v>
                </c:pt>
                <c:pt idx="18">
                  <c:v>0</c:v>
                </c:pt>
                <c:pt idx="19">
                  <c:v>#N/A</c:v>
                </c:pt>
                <c:pt idx="20">
                  <c:v>#N/A</c:v>
                </c:pt>
                <c:pt idx="21">
                  <c:v>#N/A</c:v>
                </c:pt>
                <c:pt idx="22">
                  <c:v>#N/A</c:v>
                </c:pt>
                <c:pt idx="23">
                  <c:v>#N/A</c:v>
                </c:pt>
                <c:pt idx="24">
                  <c:v>0</c:v>
                </c:pt>
                <c:pt idx="25">
                  <c:v>#N/A</c:v>
                </c:pt>
                <c:pt idx="26">
                  <c:v>#N/A</c:v>
                </c:pt>
                <c:pt idx="27">
                  <c:v>#N/A</c:v>
                </c:pt>
                <c:pt idx="28">
                  <c:v>#N/A</c:v>
                </c:pt>
                <c:pt idx="29">
                  <c:v>#N/A</c:v>
                </c:pt>
                <c:pt idx="30">
                  <c:v>#N/A</c:v>
                </c:pt>
                <c:pt idx="31">
                  <c:v>#N/A</c:v>
                </c:pt>
                <c:pt idx="32">
                  <c:v>#N/A</c:v>
                </c:pt>
                <c:pt idx="33">
                  <c:v>0</c:v>
                </c:pt>
                <c:pt idx="34">
                  <c:v>#N/A</c:v>
                </c:pt>
                <c:pt idx="35">
                  <c:v>#N/A</c:v>
                </c:pt>
                <c:pt idx="36">
                  <c:v>#N/A</c:v>
                </c:pt>
                <c:pt idx="37">
                  <c:v>#N/A</c:v>
                </c:pt>
                <c:pt idx="38">
                  <c:v>#N/A</c:v>
                </c:pt>
                <c:pt idx="39">
                  <c:v>#N/A</c:v>
                </c:pt>
                <c:pt idx="40">
                  <c:v>#N/A</c:v>
                </c:pt>
                <c:pt idx="41">
                  <c:v>#N/A</c:v>
                </c:pt>
                <c:pt idx="42">
                  <c:v>#N/A</c:v>
                </c:pt>
                <c:pt idx="43">
                  <c:v>#N/A</c:v>
                </c:pt>
                <c:pt idx="44">
                  <c:v>#N/A</c:v>
                </c:pt>
                <c:pt idx="45">
                  <c:v>0</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0</c:v>
                </c:pt>
                <c:pt idx="63">
                  <c:v>#N/A</c:v>
                </c:pt>
                <c:pt idx="64">
                  <c:v>#N/A</c:v>
                </c:pt>
                <c:pt idx="65">
                  <c:v>#N/A</c:v>
                </c:pt>
                <c:pt idx="66">
                  <c:v>#N/A</c:v>
                </c:pt>
                <c:pt idx="67">
                  <c:v>#N/A</c:v>
                </c:pt>
                <c:pt idx="68">
                  <c:v>#N/A</c:v>
                </c:pt>
                <c:pt idx="69">
                  <c:v>#N/A</c:v>
                </c:pt>
                <c:pt idx="70">
                  <c:v>0</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0</c:v>
                </c:pt>
                <c:pt idx="85">
                  <c:v>#N/A</c:v>
                </c:pt>
                <c:pt idx="86">
                  <c:v>#N/A</c:v>
                </c:pt>
                <c:pt idx="87">
                  <c:v>#N/A</c:v>
                </c:pt>
                <c:pt idx="88">
                  <c:v>#N/A</c:v>
                </c:pt>
                <c:pt idx="89">
                  <c:v>#N/A</c:v>
                </c:pt>
                <c:pt idx="90">
                  <c:v>#N/A</c:v>
                </c:pt>
                <c:pt idx="91">
                  <c:v>#N/A</c:v>
                </c:pt>
                <c:pt idx="92">
                  <c:v>#N/A</c:v>
                </c:pt>
                <c:pt idx="93">
                  <c:v>#N/A</c:v>
                </c:pt>
                <c:pt idx="94">
                  <c:v>#N/A</c:v>
                </c:pt>
                <c:pt idx="95">
                  <c:v>#N/A</c:v>
                </c:pt>
                <c:pt idx="96">
                  <c:v>0</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0</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2-F987-4865-B680-4042E9B0864C}"/>
            </c:ext>
          </c:extLst>
        </c:ser>
        <c:ser>
          <c:idx val="0"/>
          <c:order val="2"/>
          <c:tx>
            <c:strRef>
              <c:f>Calculation!$AN$42</c:f>
              <c:strCache>
                <c:ptCount val="1"/>
                <c:pt idx="0">
                  <c:v>Power Chart</c:v>
                </c:pt>
              </c:strCache>
            </c:strRef>
          </c:tx>
          <c:spPr>
            <a:ln w="15875"/>
          </c:spPr>
          <c:marker>
            <c:symbol val="none"/>
          </c:marker>
          <c:cat>
            <c:strRef>
              <c:f>Calculation!$AL$60:$AL$198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Calculation!$AN$60:$AN$198</c:f>
              <c:numCache>
                <c:formatCode>0%</c:formatCode>
                <c:ptCount val="139"/>
                <c:pt idx="0">
                  <c:v>0</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3-F987-4865-B680-4042E9B0864C}"/>
            </c:ext>
          </c:extLst>
        </c:ser>
        <c:ser>
          <c:idx val="2"/>
          <c:order val="4"/>
          <c:tx>
            <c:strRef>
              <c:f>Calculation!$AO$42</c:f>
              <c:strCache>
                <c:ptCount val="1"/>
                <c:pt idx="0">
                  <c:v>Low</c:v>
                </c:pt>
              </c:strCache>
            </c:strRef>
          </c:tx>
          <c:spPr>
            <a:ln w="15875">
              <a:prstDash val="dash"/>
            </a:ln>
          </c:spPr>
          <c:marker>
            <c:symbol val="none"/>
          </c:marker>
          <c:cat>
            <c:strRef>
              <c:f>Calculation!$AL$60:$AL$198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Calculation!$AO$60:$AO$198</c:f>
              <c:numCache>
                <c:formatCode>0%</c:formatCode>
                <c:ptCount val="139"/>
                <c:pt idx="0">
                  <c:v>-7.0000000000000007E-2</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4-F987-4865-B680-4042E9B0864C}"/>
            </c:ext>
          </c:extLst>
        </c:ser>
        <c:dLbls>
          <c:showLegendKey val="0"/>
          <c:showVal val="0"/>
          <c:showCatName val="0"/>
          <c:showSerName val="0"/>
          <c:showPercent val="0"/>
          <c:showBubbleSize val="0"/>
        </c:dLbls>
        <c:marker val="1"/>
        <c:smooth val="0"/>
        <c:axId val="117352320"/>
        <c:axId val="117362688"/>
      </c:lineChart>
      <c:catAx>
        <c:axId val="117352320"/>
        <c:scaling>
          <c:orientation val="minMax"/>
        </c:scaling>
        <c:delete val="0"/>
        <c:axPos val="b"/>
        <c:title>
          <c:tx>
            <c:rich>
              <a:bodyPr/>
              <a:lstStyle/>
              <a:p>
                <a:pPr>
                  <a:defRPr/>
                </a:pPr>
                <a:r>
                  <a:rPr lang="en-US"/>
                  <a:t>Sieve Size</a:t>
                </a:r>
                <a:r>
                  <a:rPr lang="en-US" baseline="0"/>
                  <a:t>  (Opening to the 0.45 power)</a:t>
                </a:r>
                <a:r>
                  <a:rPr lang="en-US"/>
                  <a:t> </a:t>
                </a:r>
              </a:p>
            </c:rich>
          </c:tx>
          <c:overlay val="0"/>
        </c:title>
        <c:numFmt formatCode="General" sourceLinked="1"/>
        <c:majorTickMark val="out"/>
        <c:minorTickMark val="none"/>
        <c:tickLblPos val="nextTo"/>
        <c:txPr>
          <a:bodyPr rot="-5400000" vert="horz"/>
          <a:lstStyle/>
          <a:p>
            <a:pPr>
              <a:defRPr/>
            </a:pPr>
            <a:endParaRPr lang="en-US"/>
          </a:p>
        </c:txPr>
        <c:crossAx val="117362688"/>
        <c:crosses val="autoZero"/>
        <c:auto val="1"/>
        <c:lblAlgn val="ctr"/>
        <c:lblOffset val="100"/>
        <c:noMultiLvlLbl val="0"/>
      </c:catAx>
      <c:valAx>
        <c:axId val="117362688"/>
        <c:scaling>
          <c:orientation val="minMax"/>
          <c:max val="1"/>
          <c:min val="0"/>
        </c:scaling>
        <c:delete val="0"/>
        <c:axPos val="l"/>
        <c:majorGridlines/>
        <c:title>
          <c:tx>
            <c:rich>
              <a:bodyPr rot="-5400000" vert="horz"/>
              <a:lstStyle/>
              <a:p>
                <a:pPr>
                  <a:defRPr/>
                </a:pPr>
                <a:r>
                  <a:rPr lang="en-US"/>
                  <a:t>Percent Passing</a:t>
                </a:r>
              </a:p>
            </c:rich>
          </c:tx>
          <c:overlay val="0"/>
        </c:title>
        <c:numFmt formatCode="0%" sourceLinked="0"/>
        <c:majorTickMark val="out"/>
        <c:minorTickMark val="none"/>
        <c:tickLblPos val="nextTo"/>
        <c:crossAx val="117352320"/>
        <c:crosses val="autoZero"/>
        <c:crossBetween val="between"/>
      </c:valAx>
    </c:plotArea>
    <c:legend>
      <c:legendPos val="r"/>
      <c:legendEntry>
        <c:idx val="0"/>
        <c:delete val="1"/>
      </c:legendEntry>
      <c:overlay val="0"/>
      <c:spPr>
        <a:solidFill>
          <a:schemeClr val="bg1"/>
        </a:solidFill>
        <a:ln>
          <a:solidFill>
            <a:schemeClr val="accent1"/>
          </a:solidFill>
        </a:ln>
      </c:spPr>
    </c:legend>
    <c:plotVisOnly val="1"/>
    <c:dispBlanksAs val="span"/>
    <c:showDLblsOverMax val="0"/>
  </c:chart>
  <c:printSettings>
    <c:headerFooter/>
    <c:pageMargins b="0.75000000000000466" l="0.70000000000000062" r="0.70000000000000062" t="0.75000000000000466"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Percent Retained Chart</a:t>
            </a:r>
          </a:p>
        </c:rich>
      </c:tx>
      <c:overlay val="0"/>
      <c:spPr>
        <a:solidFill>
          <a:sysClr val="window" lastClr="FFFFFF"/>
        </a:solidFill>
      </c:spPr>
    </c:title>
    <c:autoTitleDeleted val="0"/>
    <c:plotArea>
      <c:layout>
        <c:manualLayout>
          <c:layoutTarget val="inner"/>
          <c:xMode val="edge"/>
          <c:yMode val="edge"/>
          <c:x val="0.10563926877561439"/>
          <c:y val="8.9303109838542907E-2"/>
          <c:w val="0.65989280287333096"/>
          <c:h val="0.67576393859859385"/>
        </c:manualLayout>
      </c:layout>
      <c:lineChart>
        <c:grouping val="standard"/>
        <c:varyColors val="0"/>
        <c:ser>
          <c:idx val="2"/>
          <c:order val="0"/>
          <c:spPr>
            <a:ln w="22225">
              <a:prstDash val="dash"/>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6CD7-4F4A-8A57-78E18454EB55}"/>
            </c:ext>
          </c:extLst>
        </c:ser>
        <c:ser>
          <c:idx val="0"/>
          <c:order val="1"/>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6CD7-4F4A-8A57-78E18454EB55}"/>
            </c:ext>
          </c:extLst>
        </c:ser>
        <c:ser>
          <c:idx val="1"/>
          <c:order val="2"/>
          <c:spPr>
            <a:ln w="22225">
              <a:prstDash val="dashDot"/>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6CD7-4F4A-8A57-78E18454EB55}"/>
            </c:ext>
          </c:extLst>
        </c:ser>
        <c:dLbls>
          <c:showLegendKey val="0"/>
          <c:showVal val="0"/>
          <c:showCatName val="0"/>
          <c:showSerName val="0"/>
          <c:showPercent val="0"/>
          <c:showBubbleSize val="0"/>
        </c:dLbls>
        <c:smooth val="0"/>
        <c:axId val="47609728"/>
        <c:axId val="47591808"/>
      </c:lineChart>
      <c:catAx>
        <c:axId val="47609728"/>
        <c:scaling>
          <c:orientation val="minMax"/>
        </c:scaling>
        <c:delete val="0"/>
        <c:axPos val="b"/>
        <c:title>
          <c:tx>
            <c:rich>
              <a:bodyPr/>
              <a:lstStyle/>
              <a:p>
                <a:pPr>
                  <a:defRPr/>
                </a:pPr>
                <a:r>
                  <a:rPr lang="en-US"/>
                  <a:t>Sieve Size</a:t>
                </a:r>
              </a:p>
            </c:rich>
          </c:tx>
          <c:layout>
            <c:manualLayout>
              <c:xMode val="edge"/>
              <c:yMode val="edge"/>
              <c:x val="0.38128157664502482"/>
              <c:y val="0.92644428537341961"/>
            </c:manualLayout>
          </c:layout>
          <c:overlay val="0"/>
        </c:title>
        <c:numFmt formatCode="General" sourceLinked="1"/>
        <c:majorTickMark val="out"/>
        <c:minorTickMark val="none"/>
        <c:tickLblPos val="nextTo"/>
        <c:txPr>
          <a:bodyPr rot="-5400000" vert="horz"/>
          <a:lstStyle/>
          <a:p>
            <a:pPr>
              <a:defRPr/>
            </a:pPr>
            <a:endParaRPr lang="en-US"/>
          </a:p>
        </c:txPr>
        <c:crossAx val="47591808"/>
        <c:crosses val="autoZero"/>
        <c:auto val="1"/>
        <c:lblAlgn val="ctr"/>
        <c:lblOffset val="100"/>
        <c:tickLblSkip val="1"/>
        <c:noMultiLvlLbl val="0"/>
      </c:catAx>
      <c:valAx>
        <c:axId val="47591808"/>
        <c:scaling>
          <c:orientation val="minMax"/>
        </c:scaling>
        <c:delete val="0"/>
        <c:axPos val="l"/>
        <c:majorGridlines/>
        <c:title>
          <c:tx>
            <c:rich>
              <a:bodyPr rot="-5400000" vert="horz"/>
              <a:lstStyle/>
              <a:p>
                <a:pPr>
                  <a:defRPr/>
                </a:pPr>
                <a:r>
                  <a:rPr lang="en-US"/>
                  <a:t>Percent Retained on Sieve</a:t>
                </a:r>
              </a:p>
            </c:rich>
          </c:tx>
          <c:overlay val="0"/>
        </c:title>
        <c:numFmt formatCode="0%" sourceLinked="0"/>
        <c:majorTickMark val="out"/>
        <c:minorTickMark val="none"/>
        <c:tickLblPos val="nextTo"/>
        <c:crossAx val="47609728"/>
        <c:crosses val="autoZero"/>
        <c:crossBetween val="between"/>
      </c:valAx>
    </c:plotArea>
    <c:legend>
      <c:legendPos val="r"/>
      <c:overlay val="0"/>
    </c:legend>
    <c:plotVisOnly val="1"/>
    <c:dispBlanksAs val="gap"/>
    <c:showDLblsOverMax val="0"/>
  </c:chart>
  <c:printSettings>
    <c:headerFooter/>
    <c:pageMargins b="0.75000000000000477" l="0.70000000000000062" r="0.70000000000000062" t="0.75000000000000477"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0.45 Power Chart</a:t>
            </a:r>
          </a:p>
        </c:rich>
      </c:tx>
      <c:overlay val="0"/>
    </c:title>
    <c:autoTitleDeleted val="0"/>
    <c:plotArea>
      <c:layout>
        <c:manualLayout>
          <c:layoutTarget val="inner"/>
          <c:xMode val="edge"/>
          <c:yMode val="edge"/>
          <c:x val="0.11843285214348206"/>
          <c:y val="0.13585818166171851"/>
          <c:w val="0.80095603674540683"/>
          <c:h val="0.62833475323781263"/>
        </c:manualLayout>
      </c:layout>
      <c:lineChart>
        <c:grouping val="standard"/>
        <c:varyColors val="0"/>
        <c:ser>
          <c:idx val="3"/>
          <c:order val="0"/>
          <c:spPr>
            <a:ln w="15875">
              <a:prstDash val="dash"/>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3181-415F-A231-F99EBD22C20A}"/>
            </c:ext>
          </c:extLst>
        </c:ser>
        <c:ser>
          <c:idx val="1"/>
          <c:order val="1"/>
          <c:marker>
            <c:symbol val="square"/>
            <c:size val="5"/>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3181-415F-A231-F99EBD22C20A}"/>
            </c:ext>
          </c:extLst>
        </c:ser>
        <c:ser>
          <c:idx val="0"/>
          <c:order val="2"/>
          <c:spPr>
            <a:ln w="15875"/>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3181-415F-A231-F99EBD22C20A}"/>
            </c:ext>
          </c:extLst>
        </c:ser>
        <c:ser>
          <c:idx val="2"/>
          <c:order val="3"/>
          <c:spPr>
            <a:ln w="15875">
              <a:prstDash val="dash"/>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3-3181-415F-A231-F99EBD22C20A}"/>
            </c:ext>
          </c:extLst>
        </c:ser>
        <c:dLbls>
          <c:showLegendKey val="0"/>
          <c:showVal val="0"/>
          <c:showCatName val="0"/>
          <c:showSerName val="0"/>
          <c:showPercent val="0"/>
          <c:showBubbleSize val="0"/>
        </c:dLbls>
        <c:smooth val="0"/>
        <c:axId val="47638400"/>
        <c:axId val="47648768"/>
      </c:lineChart>
      <c:catAx>
        <c:axId val="47638400"/>
        <c:scaling>
          <c:orientation val="minMax"/>
        </c:scaling>
        <c:delete val="0"/>
        <c:axPos val="b"/>
        <c:title>
          <c:tx>
            <c:rich>
              <a:bodyPr/>
              <a:lstStyle/>
              <a:p>
                <a:pPr>
                  <a:defRPr/>
                </a:pPr>
                <a:r>
                  <a:rPr lang="en-US"/>
                  <a:t>Sieve Size</a:t>
                </a:r>
                <a:r>
                  <a:rPr lang="en-US" baseline="0"/>
                  <a:t>  (Opening to the 0.45 power)</a:t>
                </a:r>
                <a:r>
                  <a:rPr lang="en-US"/>
                  <a:t> </a:t>
                </a:r>
              </a:p>
            </c:rich>
          </c:tx>
          <c:overlay val="0"/>
        </c:title>
        <c:numFmt formatCode="General" sourceLinked="1"/>
        <c:majorTickMark val="out"/>
        <c:minorTickMark val="none"/>
        <c:tickLblPos val="nextTo"/>
        <c:txPr>
          <a:bodyPr rot="-5400000" vert="horz"/>
          <a:lstStyle/>
          <a:p>
            <a:pPr>
              <a:defRPr/>
            </a:pPr>
            <a:endParaRPr lang="en-US"/>
          </a:p>
        </c:txPr>
        <c:crossAx val="47648768"/>
        <c:crosses val="autoZero"/>
        <c:auto val="1"/>
        <c:lblAlgn val="ctr"/>
        <c:lblOffset val="100"/>
        <c:noMultiLvlLbl val="0"/>
      </c:catAx>
      <c:valAx>
        <c:axId val="47648768"/>
        <c:scaling>
          <c:orientation val="minMax"/>
          <c:max val="1"/>
          <c:min val="0"/>
        </c:scaling>
        <c:delete val="0"/>
        <c:axPos val="l"/>
        <c:majorGridlines/>
        <c:title>
          <c:tx>
            <c:rich>
              <a:bodyPr rot="-5400000" vert="horz"/>
              <a:lstStyle/>
              <a:p>
                <a:pPr>
                  <a:defRPr/>
                </a:pPr>
                <a:r>
                  <a:rPr lang="en-US"/>
                  <a:t>Percent Passing</a:t>
                </a:r>
              </a:p>
            </c:rich>
          </c:tx>
          <c:overlay val="0"/>
        </c:title>
        <c:numFmt formatCode="0%" sourceLinked="0"/>
        <c:majorTickMark val="out"/>
        <c:minorTickMark val="none"/>
        <c:tickLblPos val="nextTo"/>
        <c:crossAx val="47638400"/>
        <c:crosses val="autoZero"/>
        <c:crossBetween val="between"/>
      </c:valAx>
    </c:plotArea>
    <c:legend>
      <c:legendPos val="r"/>
      <c:overlay val="0"/>
      <c:spPr>
        <a:solidFill>
          <a:schemeClr val="bg1"/>
        </a:solidFill>
        <a:ln>
          <a:solidFill>
            <a:schemeClr val="accent1"/>
          </a:solidFill>
        </a:ln>
      </c:spPr>
    </c:legend>
    <c:plotVisOnly val="1"/>
    <c:dispBlanksAs val="span"/>
    <c:showDLblsOverMax val="0"/>
  </c:chart>
  <c:printSettings>
    <c:headerFooter/>
    <c:pageMargins b="0.75000000000000466" l="0.70000000000000062" r="0.70000000000000062" t="0.75000000000000466"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Coarseness Factor Chart</a:t>
            </a:r>
          </a:p>
        </c:rich>
      </c:tx>
      <c:overlay val="0"/>
    </c:title>
    <c:autoTitleDeleted val="0"/>
    <c:plotArea>
      <c:layout>
        <c:manualLayout>
          <c:layoutTarget val="inner"/>
          <c:xMode val="edge"/>
          <c:yMode val="edge"/>
          <c:x val="0.10434947076702117"/>
          <c:y val="0.12337031734669532"/>
          <c:w val="0.6235601487314032"/>
          <c:h val="0.72625536864710094"/>
        </c:manualLayout>
      </c:layout>
      <c:scatterChart>
        <c:scatterStyle val="lineMarker"/>
        <c:varyColors val="0"/>
        <c:ser>
          <c:idx val="0"/>
          <c:order val="0"/>
          <c:tx>
            <c:strRef>
              <c:f>'Calculation (4)'!$T$64</c:f>
              <c:strCache>
                <c:ptCount val="1"/>
                <c:pt idx="0">
                  <c:v>Workability Box</c:v>
                </c:pt>
              </c:strCache>
            </c:strRef>
          </c:tx>
          <c:spPr>
            <a:ln w="22225">
              <a:prstDash val="dash"/>
            </a:ln>
          </c:spPr>
          <c:marker>
            <c:symbol val="none"/>
          </c:marker>
          <c:xVal>
            <c:numRef>
              <c:f>'Calculation (4)'!$T$65:$T$69</c:f>
              <c:numCache>
                <c:formatCode>0%</c:formatCode>
                <c:ptCount val="5"/>
                <c:pt idx="0">
                  <c:v>0.52</c:v>
                </c:pt>
                <c:pt idx="1">
                  <c:v>0.52</c:v>
                </c:pt>
                <c:pt idx="2">
                  <c:v>0.68</c:v>
                </c:pt>
                <c:pt idx="3">
                  <c:v>0.68</c:v>
                </c:pt>
                <c:pt idx="4">
                  <c:v>0.52</c:v>
                </c:pt>
              </c:numCache>
            </c:numRef>
          </c:xVal>
          <c:yVal>
            <c:numRef>
              <c:f>'Calculation (4)'!$U$65:$U$69</c:f>
              <c:numCache>
                <c:formatCode>0%</c:formatCode>
                <c:ptCount val="5"/>
                <c:pt idx="0">
                  <c:v>0.34</c:v>
                </c:pt>
                <c:pt idx="1">
                  <c:v>0.38</c:v>
                </c:pt>
                <c:pt idx="2">
                  <c:v>0.36</c:v>
                </c:pt>
                <c:pt idx="3">
                  <c:v>0.32</c:v>
                </c:pt>
                <c:pt idx="4">
                  <c:v>0.34</c:v>
                </c:pt>
              </c:numCache>
            </c:numRef>
          </c:yVal>
          <c:smooth val="0"/>
          <c:extLst>
            <c:ext xmlns:c16="http://schemas.microsoft.com/office/drawing/2014/chart" uri="{C3380CC4-5D6E-409C-BE32-E72D297353CC}">
              <c16:uniqueId val="{00000000-81C7-4416-990E-FA1AB6EA093B}"/>
            </c:ext>
          </c:extLst>
        </c:ser>
        <c:ser>
          <c:idx val="1"/>
          <c:order val="1"/>
          <c:tx>
            <c:strRef>
              <c:f>'Calculation (4)'!$T$70</c:f>
              <c:strCache>
                <c:ptCount val="1"/>
                <c:pt idx="0">
                  <c:v>Combined Aggregate</c:v>
                </c:pt>
              </c:strCache>
            </c:strRef>
          </c:tx>
          <c:spPr>
            <a:ln>
              <a:noFill/>
            </a:ln>
          </c:spPr>
          <c:marker>
            <c:symbol val="circle"/>
            <c:size val="7"/>
          </c:marker>
          <c:xVal>
            <c:numRef>
              <c:f>'Calculation (4)'!$T$71</c:f>
              <c:numCache>
                <c:formatCode>0%</c:formatCode>
                <c:ptCount val="1"/>
                <c:pt idx="0">
                  <c:v>0</c:v>
                </c:pt>
              </c:numCache>
            </c:numRef>
          </c:xVal>
          <c:yVal>
            <c:numRef>
              <c:f>'Calculation (4)'!$U$71</c:f>
              <c:numCache>
                <c:formatCode>0%</c:formatCode>
                <c:ptCount val="1"/>
                <c:pt idx="0">
                  <c:v>0</c:v>
                </c:pt>
              </c:numCache>
            </c:numRef>
          </c:yVal>
          <c:smooth val="0"/>
          <c:extLst>
            <c:ext xmlns:c16="http://schemas.microsoft.com/office/drawing/2014/chart" uri="{C3380CC4-5D6E-409C-BE32-E72D297353CC}">
              <c16:uniqueId val="{00000001-81C7-4416-990E-FA1AB6EA093B}"/>
            </c:ext>
          </c:extLst>
        </c:ser>
        <c:ser>
          <c:idx val="2"/>
          <c:order val="2"/>
          <c:tx>
            <c:strRef>
              <c:f>'Calculation (4)'!$T$72</c:f>
              <c:strCache>
                <c:ptCount val="1"/>
                <c:pt idx="0">
                  <c:v>Zone Lines</c:v>
                </c:pt>
              </c:strCache>
            </c:strRef>
          </c:tx>
          <c:spPr>
            <a:ln w="19050">
              <a:prstDash val="solid"/>
            </a:ln>
          </c:spPr>
          <c:marker>
            <c:symbol val="none"/>
          </c:marker>
          <c:xVal>
            <c:numRef>
              <c:f>'Calculation (4)'!$T$73:$T$84</c:f>
              <c:numCache>
                <c:formatCode>0%</c:formatCode>
                <c:ptCount val="12"/>
                <c:pt idx="0">
                  <c:v>0.8</c:v>
                </c:pt>
                <c:pt idx="1">
                  <c:v>0.75</c:v>
                </c:pt>
                <c:pt idx="2">
                  <c:v>0.45</c:v>
                </c:pt>
                <c:pt idx="3">
                  <c:v>0.3</c:v>
                </c:pt>
                <c:pt idx="4">
                  <c:v>0.45</c:v>
                </c:pt>
                <c:pt idx="5">
                  <c:v>0.45</c:v>
                </c:pt>
                <c:pt idx="6">
                  <c:v>0.8</c:v>
                </c:pt>
                <c:pt idx="7">
                  <c:v>0.75</c:v>
                </c:pt>
                <c:pt idx="8">
                  <c:v>0.75</c:v>
                </c:pt>
                <c:pt idx="9">
                  <c:v>0.75</c:v>
                </c:pt>
                <c:pt idx="10">
                  <c:v>0.45</c:v>
                </c:pt>
                <c:pt idx="11">
                  <c:v>0.3</c:v>
                </c:pt>
              </c:numCache>
            </c:numRef>
          </c:xVal>
          <c:yVal>
            <c:numRef>
              <c:f>'Calculation (4)'!$U$73:$U$84</c:f>
              <c:numCache>
                <c:formatCode>0%</c:formatCode>
                <c:ptCount val="12"/>
                <c:pt idx="0">
                  <c:v>0.26</c:v>
                </c:pt>
                <c:pt idx="1">
                  <c:v>0.26900000000000002</c:v>
                </c:pt>
                <c:pt idx="2">
                  <c:v>0.32300000000000001</c:v>
                </c:pt>
                <c:pt idx="3">
                  <c:v>0.35</c:v>
                </c:pt>
                <c:pt idx="4">
                  <c:v>0.32300000000000001</c:v>
                </c:pt>
                <c:pt idx="5">
                  <c:v>0.443</c:v>
                </c:pt>
                <c:pt idx="6">
                  <c:v>0.38</c:v>
                </c:pt>
                <c:pt idx="7">
                  <c:v>0.38900000000000001</c:v>
                </c:pt>
                <c:pt idx="8">
                  <c:v>0.26900000000000002</c:v>
                </c:pt>
                <c:pt idx="9">
                  <c:v>0.38900000000000001</c:v>
                </c:pt>
                <c:pt idx="10">
                  <c:v>0.443</c:v>
                </c:pt>
                <c:pt idx="11">
                  <c:v>0.47</c:v>
                </c:pt>
              </c:numCache>
            </c:numRef>
          </c:yVal>
          <c:smooth val="0"/>
          <c:extLst>
            <c:ext xmlns:c16="http://schemas.microsoft.com/office/drawing/2014/chart" uri="{C3380CC4-5D6E-409C-BE32-E72D297353CC}">
              <c16:uniqueId val="{00000002-81C7-4416-990E-FA1AB6EA093B}"/>
            </c:ext>
          </c:extLst>
        </c:ser>
        <c:ser>
          <c:idx val="3"/>
          <c:order val="3"/>
          <c:tx>
            <c:strRef>
              <c:f>'Calculation (4)'!$T$85</c:f>
              <c:strCache>
                <c:ptCount val="1"/>
                <c:pt idx="0">
                  <c:v>SubZones II-a,b,c</c:v>
                </c:pt>
              </c:strCache>
            </c:strRef>
          </c:tx>
          <c:spPr>
            <a:ln w="15875">
              <a:solidFill>
                <a:srgbClr val="98B954"/>
              </a:solidFill>
              <a:prstDash val="sysDash"/>
            </a:ln>
          </c:spPr>
          <c:marker>
            <c:symbol val="none"/>
          </c:marker>
          <c:xVal>
            <c:numRef>
              <c:f>'Calculation (4)'!$T$86:$T$89</c:f>
              <c:numCache>
                <c:formatCode>0%</c:formatCode>
                <c:ptCount val="4"/>
                <c:pt idx="0">
                  <c:v>0.75</c:v>
                </c:pt>
                <c:pt idx="1">
                  <c:v>0.45</c:v>
                </c:pt>
                <c:pt idx="2">
                  <c:v>0.45</c:v>
                </c:pt>
                <c:pt idx="3">
                  <c:v>0.75</c:v>
                </c:pt>
              </c:numCache>
            </c:numRef>
          </c:xVal>
          <c:yVal>
            <c:numRef>
              <c:f>'Calculation (4)'!$U$86:$U$89</c:f>
              <c:numCache>
                <c:formatCode>General</c:formatCode>
                <c:ptCount val="4"/>
                <c:pt idx="0">
                  <c:v>0.30499999999999999</c:v>
                </c:pt>
                <c:pt idx="1">
                  <c:v>0.35899999999999999</c:v>
                </c:pt>
                <c:pt idx="2">
                  <c:v>0.39500000000000002</c:v>
                </c:pt>
                <c:pt idx="3">
                  <c:v>0.34100000000000003</c:v>
                </c:pt>
              </c:numCache>
            </c:numRef>
          </c:yVal>
          <c:smooth val="0"/>
          <c:extLst>
            <c:ext xmlns:c16="http://schemas.microsoft.com/office/drawing/2014/chart" uri="{C3380CC4-5D6E-409C-BE32-E72D297353CC}">
              <c16:uniqueId val="{00000003-81C7-4416-990E-FA1AB6EA093B}"/>
            </c:ext>
          </c:extLst>
        </c:ser>
        <c:dLbls>
          <c:showLegendKey val="0"/>
          <c:showVal val="0"/>
          <c:showCatName val="0"/>
          <c:showSerName val="0"/>
          <c:showPercent val="0"/>
          <c:showBubbleSize val="0"/>
        </c:dLbls>
        <c:axId val="47672320"/>
        <c:axId val="47678592"/>
      </c:scatterChart>
      <c:valAx>
        <c:axId val="47672320"/>
        <c:scaling>
          <c:orientation val="maxMin"/>
          <c:max val="0.8"/>
          <c:min val="0.30000000000000032"/>
        </c:scaling>
        <c:delete val="0"/>
        <c:axPos val="b"/>
        <c:majorGridlines>
          <c:spPr>
            <a:ln w="9525">
              <a:prstDash val="sysDot"/>
            </a:ln>
          </c:spPr>
        </c:majorGridlines>
        <c:title>
          <c:tx>
            <c:rich>
              <a:bodyPr/>
              <a:lstStyle/>
              <a:p>
                <a:pPr>
                  <a:defRPr/>
                </a:pPr>
                <a:r>
                  <a:rPr lang="en-US"/>
                  <a:t>Coarseness Factor, CF</a:t>
                </a:r>
              </a:p>
            </c:rich>
          </c:tx>
          <c:overlay val="0"/>
        </c:title>
        <c:numFmt formatCode="0%" sourceLinked="1"/>
        <c:majorTickMark val="out"/>
        <c:minorTickMark val="none"/>
        <c:tickLblPos val="nextTo"/>
        <c:crossAx val="47678592"/>
        <c:crosses val="autoZero"/>
        <c:crossBetween val="midCat"/>
      </c:valAx>
      <c:valAx>
        <c:axId val="47678592"/>
        <c:scaling>
          <c:orientation val="minMax"/>
          <c:max val="0.45"/>
          <c:min val="0.2"/>
        </c:scaling>
        <c:delete val="0"/>
        <c:axPos val="l"/>
        <c:majorGridlines>
          <c:spPr>
            <a:ln w="9525">
              <a:prstDash val="sysDot"/>
            </a:ln>
          </c:spPr>
        </c:majorGridlines>
        <c:title>
          <c:tx>
            <c:rich>
              <a:bodyPr rot="-5400000" vert="horz"/>
              <a:lstStyle/>
              <a:p>
                <a:pPr>
                  <a:defRPr/>
                </a:pPr>
                <a:r>
                  <a:rPr lang="en-US"/>
                  <a:t>Workability Factor, WF</a:t>
                </a:r>
              </a:p>
            </c:rich>
          </c:tx>
          <c:overlay val="0"/>
        </c:title>
        <c:numFmt formatCode="0%" sourceLinked="1"/>
        <c:majorTickMark val="out"/>
        <c:minorTickMark val="none"/>
        <c:tickLblPos val="nextTo"/>
        <c:crossAx val="47672320"/>
        <c:crosses val="max"/>
        <c:crossBetween val="midCat"/>
      </c:valAx>
    </c:plotArea>
    <c:legend>
      <c:legendPos val="r"/>
      <c:layout>
        <c:manualLayout>
          <c:xMode val="edge"/>
          <c:yMode val="edge"/>
          <c:x val="0.72906831732738664"/>
          <c:y val="0.40874303615273638"/>
          <c:w val="0.2709317124833065"/>
          <c:h val="0.27398353614889048"/>
        </c:manualLayout>
      </c:layout>
      <c:overlay val="0"/>
    </c:legend>
    <c:plotVisOnly val="1"/>
    <c:dispBlanksAs val="gap"/>
    <c:showDLblsOverMax val="0"/>
  </c:chart>
  <c:printSettings>
    <c:headerFooter/>
    <c:pageMargins b="0.75000000000000488" l="0.70000000000000062" r="0.70000000000000062" t="0.75000000000000488" header="0.30000000000000032" footer="0.30000000000000032"/>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Percent Retained Chart</a:t>
            </a:r>
          </a:p>
        </c:rich>
      </c:tx>
      <c:overlay val="0"/>
      <c:spPr>
        <a:solidFill>
          <a:sysClr val="window" lastClr="FFFFFF"/>
        </a:solidFill>
      </c:spPr>
    </c:title>
    <c:autoTitleDeleted val="0"/>
    <c:plotArea>
      <c:layout>
        <c:manualLayout>
          <c:layoutTarget val="inner"/>
          <c:xMode val="edge"/>
          <c:yMode val="edge"/>
          <c:x val="0.10563926877561439"/>
          <c:y val="8.9303109838542907E-2"/>
          <c:w val="0.65989280287333096"/>
          <c:h val="0.67576393859859385"/>
        </c:manualLayout>
      </c:layout>
      <c:lineChart>
        <c:grouping val="standard"/>
        <c:varyColors val="0"/>
        <c:ser>
          <c:idx val="2"/>
          <c:order val="0"/>
          <c:tx>
            <c:strRef>
              <c:f>'Calculation (4)'!$Z$64</c:f>
              <c:strCache>
                <c:ptCount val="1"/>
                <c:pt idx="0">
                  <c:v>High</c:v>
                </c:pt>
              </c:strCache>
            </c:strRef>
          </c:tx>
          <c:spPr>
            <a:ln w="22225">
              <a:prstDash val="dash"/>
            </a:ln>
          </c:spPr>
          <c:marker>
            <c:symbol val="none"/>
          </c:marker>
          <c:cat>
            <c:strRef>
              <c:f>'Calculation (4)'!$W$65:$W$77</c:f>
              <c:strCache>
                <c:ptCount val="13"/>
                <c:pt idx="0">
                  <c:v>2 in.</c:v>
                </c:pt>
                <c:pt idx="1">
                  <c:v>1 1/2 in.</c:v>
                </c:pt>
                <c:pt idx="2">
                  <c:v>1 in.</c:v>
                </c:pt>
                <c:pt idx="3">
                  <c:v>3/4 in.</c:v>
                </c:pt>
                <c:pt idx="4">
                  <c:v>1/2 in.</c:v>
                </c:pt>
                <c:pt idx="5">
                  <c:v>3/8 in.</c:v>
                </c:pt>
                <c:pt idx="6">
                  <c:v>No. 4</c:v>
                </c:pt>
                <c:pt idx="7">
                  <c:v>No. 8</c:v>
                </c:pt>
                <c:pt idx="8">
                  <c:v>No. 16</c:v>
                </c:pt>
                <c:pt idx="9">
                  <c:v>No. 30</c:v>
                </c:pt>
                <c:pt idx="10">
                  <c:v>No. 50</c:v>
                </c:pt>
                <c:pt idx="11">
                  <c:v>No. 100</c:v>
                </c:pt>
                <c:pt idx="12">
                  <c:v>No. 200</c:v>
                </c:pt>
              </c:strCache>
            </c:strRef>
          </c:cat>
          <c:val>
            <c:numRef>
              <c:f>'Calculation (4)'!$Z$65:$Z$77</c:f>
              <c:numCache>
                <c:formatCode>0.0%</c:formatCode>
                <c:ptCount val="13"/>
                <c:pt idx="0">
                  <c:v>0</c:v>
                </c:pt>
                <c:pt idx="1">
                  <c:v>0</c:v>
                </c:pt>
                <c:pt idx="2">
                  <c:v>0</c:v>
                </c:pt>
                <c:pt idx="3">
                  <c:v>0</c:v>
                </c:pt>
                <c:pt idx="4">
                  <c:v>0</c:v>
                </c:pt>
                <c:pt idx="5">
                  <c:v>0</c:v>
                </c:pt>
                <c:pt idx="6">
                  <c:v>0</c:v>
                </c:pt>
                <c:pt idx="7">
                  <c:v>0</c:v>
                </c:pt>
                <c:pt idx="8">
                  <c:v>0</c:v>
                </c:pt>
                <c:pt idx="9">
                  <c:v>0.15</c:v>
                </c:pt>
                <c:pt idx="10">
                  <c:v>0.15</c:v>
                </c:pt>
                <c:pt idx="11">
                  <c:v>7.4999999999999997E-2</c:v>
                </c:pt>
                <c:pt idx="12">
                  <c:v>0</c:v>
                </c:pt>
              </c:numCache>
            </c:numRef>
          </c:val>
          <c:smooth val="0"/>
          <c:extLst>
            <c:ext xmlns:c16="http://schemas.microsoft.com/office/drawing/2014/chart" uri="{C3380CC4-5D6E-409C-BE32-E72D297353CC}">
              <c16:uniqueId val="{00000000-B3CF-4FF8-B36E-8F10153E82C4}"/>
            </c:ext>
          </c:extLst>
        </c:ser>
        <c:ser>
          <c:idx val="0"/>
          <c:order val="1"/>
          <c:tx>
            <c:strRef>
              <c:f>'Calculation (4)'!$X$64</c:f>
              <c:strCache>
                <c:ptCount val="1"/>
                <c:pt idx="0">
                  <c:v>% Retained</c:v>
                </c:pt>
              </c:strCache>
            </c:strRef>
          </c:tx>
          <c:cat>
            <c:strRef>
              <c:f>'Calculation (4)'!$W$65:$W$77</c:f>
              <c:strCache>
                <c:ptCount val="13"/>
                <c:pt idx="0">
                  <c:v>2 in.</c:v>
                </c:pt>
                <c:pt idx="1">
                  <c:v>1 1/2 in.</c:v>
                </c:pt>
                <c:pt idx="2">
                  <c:v>1 in.</c:v>
                </c:pt>
                <c:pt idx="3">
                  <c:v>3/4 in.</c:v>
                </c:pt>
                <c:pt idx="4">
                  <c:v>1/2 in.</c:v>
                </c:pt>
                <c:pt idx="5">
                  <c:v>3/8 in.</c:v>
                </c:pt>
                <c:pt idx="6">
                  <c:v>No. 4</c:v>
                </c:pt>
                <c:pt idx="7">
                  <c:v>No. 8</c:v>
                </c:pt>
                <c:pt idx="8">
                  <c:v>No. 16</c:v>
                </c:pt>
                <c:pt idx="9">
                  <c:v>No. 30</c:v>
                </c:pt>
                <c:pt idx="10">
                  <c:v>No. 50</c:v>
                </c:pt>
                <c:pt idx="11">
                  <c:v>No. 100</c:v>
                </c:pt>
                <c:pt idx="12">
                  <c:v>No. 200</c:v>
                </c:pt>
              </c:strCache>
            </c:strRef>
          </c:cat>
          <c:val>
            <c:numRef>
              <c:f>'Calculation (4)'!$X$65:$X$77</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1-B3CF-4FF8-B36E-8F10153E82C4}"/>
            </c:ext>
          </c:extLst>
        </c:ser>
        <c:ser>
          <c:idx val="1"/>
          <c:order val="2"/>
          <c:tx>
            <c:strRef>
              <c:f>'Calculation (4)'!$Y$64</c:f>
              <c:strCache>
                <c:ptCount val="1"/>
                <c:pt idx="0">
                  <c:v>Low</c:v>
                </c:pt>
              </c:strCache>
            </c:strRef>
          </c:tx>
          <c:spPr>
            <a:ln w="22225">
              <a:prstDash val="dashDot"/>
            </a:ln>
          </c:spPr>
          <c:marker>
            <c:symbol val="none"/>
          </c:marker>
          <c:cat>
            <c:strRef>
              <c:f>'Calculation (4)'!$W$65:$W$77</c:f>
              <c:strCache>
                <c:ptCount val="13"/>
                <c:pt idx="0">
                  <c:v>2 in.</c:v>
                </c:pt>
                <c:pt idx="1">
                  <c:v>1 1/2 in.</c:v>
                </c:pt>
                <c:pt idx="2">
                  <c:v>1 in.</c:v>
                </c:pt>
                <c:pt idx="3">
                  <c:v>3/4 in.</c:v>
                </c:pt>
                <c:pt idx="4">
                  <c:v>1/2 in.</c:v>
                </c:pt>
                <c:pt idx="5">
                  <c:v>3/8 in.</c:v>
                </c:pt>
                <c:pt idx="6">
                  <c:v>No. 4</c:v>
                </c:pt>
                <c:pt idx="7">
                  <c:v>No. 8</c:v>
                </c:pt>
                <c:pt idx="8">
                  <c:v>No. 16</c:v>
                </c:pt>
                <c:pt idx="9">
                  <c:v>No. 30</c:v>
                </c:pt>
                <c:pt idx="10">
                  <c:v>No. 50</c:v>
                </c:pt>
                <c:pt idx="11">
                  <c:v>No. 100</c:v>
                </c:pt>
                <c:pt idx="12">
                  <c:v>No. 200</c:v>
                </c:pt>
              </c:strCache>
            </c:strRef>
          </c:cat>
          <c:val>
            <c:numRef>
              <c:f>'Calculation (4)'!$Y$65:$Y$77</c:f>
              <c:numCache>
                <c:formatCode>0.0%</c:formatCode>
                <c:ptCount val="13"/>
                <c:pt idx="0">
                  <c:v>#N/A</c:v>
                </c:pt>
                <c:pt idx="1">
                  <c:v>#N/A</c:v>
                </c:pt>
                <c:pt idx="2">
                  <c:v>#N/A</c:v>
                </c:pt>
                <c:pt idx="3">
                  <c:v>0</c:v>
                </c:pt>
                <c:pt idx="4">
                  <c:v>0.08</c:v>
                </c:pt>
                <c:pt idx="5">
                  <c:v>0.08</c:v>
                </c:pt>
                <c:pt idx="6">
                  <c:v>0.08</c:v>
                </c:pt>
                <c:pt idx="7">
                  <c:v>0.08</c:v>
                </c:pt>
                <c:pt idx="8">
                  <c:v>0.08</c:v>
                </c:pt>
                <c:pt idx="9">
                  <c:v>0.08</c:v>
                </c:pt>
                <c:pt idx="10">
                  <c:v>0.08</c:v>
                </c:pt>
                <c:pt idx="11">
                  <c:v>0</c:v>
                </c:pt>
                <c:pt idx="12">
                  <c:v>#N/A</c:v>
                </c:pt>
              </c:numCache>
            </c:numRef>
          </c:val>
          <c:smooth val="0"/>
          <c:extLst>
            <c:ext xmlns:c16="http://schemas.microsoft.com/office/drawing/2014/chart" uri="{C3380CC4-5D6E-409C-BE32-E72D297353CC}">
              <c16:uniqueId val="{00000002-B3CF-4FF8-B36E-8F10153E82C4}"/>
            </c:ext>
          </c:extLst>
        </c:ser>
        <c:dLbls>
          <c:showLegendKey val="0"/>
          <c:showVal val="0"/>
          <c:showCatName val="0"/>
          <c:showSerName val="0"/>
          <c:showPercent val="0"/>
          <c:showBubbleSize val="0"/>
        </c:dLbls>
        <c:smooth val="0"/>
        <c:axId val="47708032"/>
        <c:axId val="47812608"/>
      </c:lineChart>
      <c:catAx>
        <c:axId val="47708032"/>
        <c:scaling>
          <c:orientation val="minMax"/>
        </c:scaling>
        <c:delete val="0"/>
        <c:axPos val="b"/>
        <c:title>
          <c:tx>
            <c:rich>
              <a:bodyPr/>
              <a:lstStyle/>
              <a:p>
                <a:pPr>
                  <a:defRPr/>
                </a:pPr>
                <a:r>
                  <a:rPr lang="en-US"/>
                  <a:t>Sieve Size</a:t>
                </a:r>
              </a:p>
            </c:rich>
          </c:tx>
          <c:layout>
            <c:manualLayout>
              <c:xMode val="edge"/>
              <c:yMode val="edge"/>
              <c:x val="0.38128157664502482"/>
              <c:y val="0.92644428537341961"/>
            </c:manualLayout>
          </c:layout>
          <c:overlay val="0"/>
        </c:title>
        <c:numFmt formatCode="General" sourceLinked="1"/>
        <c:majorTickMark val="out"/>
        <c:minorTickMark val="none"/>
        <c:tickLblPos val="nextTo"/>
        <c:txPr>
          <a:bodyPr rot="-5400000" vert="horz"/>
          <a:lstStyle/>
          <a:p>
            <a:pPr>
              <a:defRPr/>
            </a:pPr>
            <a:endParaRPr lang="en-US"/>
          </a:p>
        </c:txPr>
        <c:crossAx val="47812608"/>
        <c:crosses val="autoZero"/>
        <c:auto val="1"/>
        <c:lblAlgn val="ctr"/>
        <c:lblOffset val="100"/>
        <c:tickLblSkip val="1"/>
        <c:noMultiLvlLbl val="0"/>
      </c:catAx>
      <c:valAx>
        <c:axId val="47812608"/>
        <c:scaling>
          <c:orientation val="minMax"/>
        </c:scaling>
        <c:delete val="0"/>
        <c:axPos val="l"/>
        <c:majorGridlines/>
        <c:title>
          <c:tx>
            <c:rich>
              <a:bodyPr rot="-5400000" vert="horz"/>
              <a:lstStyle/>
              <a:p>
                <a:pPr>
                  <a:defRPr/>
                </a:pPr>
                <a:r>
                  <a:rPr lang="en-US"/>
                  <a:t>Percent Retained on Sieve</a:t>
                </a:r>
              </a:p>
            </c:rich>
          </c:tx>
          <c:overlay val="0"/>
        </c:title>
        <c:numFmt formatCode="0%" sourceLinked="0"/>
        <c:majorTickMark val="out"/>
        <c:minorTickMark val="none"/>
        <c:tickLblPos val="nextTo"/>
        <c:crossAx val="47708032"/>
        <c:crosses val="autoZero"/>
        <c:crossBetween val="between"/>
      </c:valAx>
    </c:plotArea>
    <c:legend>
      <c:legendPos val="r"/>
      <c:overlay val="0"/>
    </c:legend>
    <c:plotVisOnly val="1"/>
    <c:dispBlanksAs val="gap"/>
    <c:showDLblsOverMax val="0"/>
  </c:chart>
  <c:printSettings>
    <c:headerFooter/>
    <c:pageMargins b="0.75000000000000477" l="0.70000000000000062" r="0.70000000000000062" t="0.75000000000000477"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0.45 Power Chart</a:t>
            </a:r>
          </a:p>
        </c:rich>
      </c:tx>
      <c:overlay val="0"/>
    </c:title>
    <c:autoTitleDeleted val="0"/>
    <c:plotArea>
      <c:layout>
        <c:manualLayout>
          <c:layoutTarget val="inner"/>
          <c:xMode val="edge"/>
          <c:yMode val="edge"/>
          <c:x val="0.11843285214348206"/>
          <c:y val="0.13585818166171851"/>
          <c:w val="0.80095603674540683"/>
          <c:h val="0.62833475323781263"/>
        </c:manualLayout>
      </c:layout>
      <c:barChart>
        <c:barDir val="col"/>
        <c:grouping val="clustered"/>
        <c:varyColors val="0"/>
        <c:ser>
          <c:idx val="4"/>
          <c:order val="3"/>
          <c:tx>
            <c:strRef>
              <c:f>'Calculation (4)'!$AQ$42</c:f>
              <c:strCache>
                <c:ptCount val="1"/>
                <c:pt idx="0">
                  <c:v>Sieve</c:v>
                </c:pt>
              </c:strCache>
            </c:strRef>
          </c:tx>
          <c:invertIfNegative val="0"/>
          <c:val>
            <c:numRef>
              <c:f>'Calculation (4)'!$AQ$60:$AQ$198</c:f>
              <c:numCache>
                <c:formatCode>General</c:formatCode>
                <c:ptCount val="139"/>
                <c:pt idx="0">
                  <c:v>#N/A</c:v>
                </c:pt>
                <c:pt idx="1">
                  <c:v>#N/A</c:v>
                </c:pt>
                <c:pt idx="2">
                  <c:v>#N/A</c:v>
                </c:pt>
                <c:pt idx="3">
                  <c:v>#N/A</c:v>
                </c:pt>
                <c:pt idx="4">
                  <c:v>#N/A</c:v>
                </c:pt>
                <c:pt idx="5">
                  <c:v>#N/A</c:v>
                </c:pt>
                <c:pt idx="6">
                  <c:v>#N/A</c:v>
                </c:pt>
                <c:pt idx="7" formatCode="0%">
                  <c:v>1</c:v>
                </c:pt>
                <c:pt idx="8">
                  <c:v>#N/A</c:v>
                </c:pt>
                <c:pt idx="9">
                  <c:v>#N/A</c:v>
                </c:pt>
                <c:pt idx="10" formatCode="0%">
                  <c:v>1</c:v>
                </c:pt>
                <c:pt idx="11">
                  <c:v>#N/A</c:v>
                </c:pt>
                <c:pt idx="12">
                  <c:v>#N/A</c:v>
                </c:pt>
                <c:pt idx="13" formatCode="0%">
                  <c:v>1</c:v>
                </c:pt>
                <c:pt idx="14">
                  <c:v>#N/A</c:v>
                </c:pt>
                <c:pt idx="15">
                  <c:v>#N/A</c:v>
                </c:pt>
                <c:pt idx="16">
                  <c:v>#N/A</c:v>
                </c:pt>
                <c:pt idx="17">
                  <c:v>#N/A</c:v>
                </c:pt>
                <c:pt idx="18" formatCode="0%">
                  <c:v>1</c:v>
                </c:pt>
                <c:pt idx="19">
                  <c:v>#N/A</c:v>
                </c:pt>
                <c:pt idx="20">
                  <c:v>#N/A</c:v>
                </c:pt>
                <c:pt idx="21">
                  <c:v>#N/A</c:v>
                </c:pt>
                <c:pt idx="22">
                  <c:v>#N/A</c:v>
                </c:pt>
                <c:pt idx="23">
                  <c:v>#N/A</c:v>
                </c:pt>
                <c:pt idx="24" formatCode="0%">
                  <c:v>1</c:v>
                </c:pt>
                <c:pt idx="25">
                  <c:v>#N/A</c:v>
                </c:pt>
                <c:pt idx="26">
                  <c:v>#N/A</c:v>
                </c:pt>
                <c:pt idx="27">
                  <c:v>#N/A</c:v>
                </c:pt>
                <c:pt idx="28">
                  <c:v>#N/A</c:v>
                </c:pt>
                <c:pt idx="29">
                  <c:v>#N/A</c:v>
                </c:pt>
                <c:pt idx="30">
                  <c:v>#N/A</c:v>
                </c:pt>
                <c:pt idx="31">
                  <c:v>#N/A</c:v>
                </c:pt>
                <c:pt idx="32">
                  <c:v>#N/A</c:v>
                </c:pt>
                <c:pt idx="33" formatCode="0%">
                  <c:v>1</c:v>
                </c:pt>
                <c:pt idx="34">
                  <c:v>#N/A</c:v>
                </c:pt>
                <c:pt idx="35">
                  <c:v>#N/A</c:v>
                </c:pt>
                <c:pt idx="36">
                  <c:v>#N/A</c:v>
                </c:pt>
                <c:pt idx="37">
                  <c:v>#N/A</c:v>
                </c:pt>
                <c:pt idx="38">
                  <c:v>#N/A</c:v>
                </c:pt>
                <c:pt idx="39">
                  <c:v>#N/A</c:v>
                </c:pt>
                <c:pt idx="40">
                  <c:v>#N/A</c:v>
                </c:pt>
                <c:pt idx="41">
                  <c:v>#N/A</c:v>
                </c:pt>
                <c:pt idx="42">
                  <c:v>#N/A</c:v>
                </c:pt>
                <c:pt idx="43">
                  <c:v>#N/A</c:v>
                </c:pt>
                <c:pt idx="44">
                  <c:v>#N/A</c:v>
                </c:pt>
                <c:pt idx="45" formatCode="0%">
                  <c:v>1</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formatCode="0%">
                  <c:v>1</c:v>
                </c:pt>
                <c:pt idx="63">
                  <c:v>#N/A</c:v>
                </c:pt>
                <c:pt idx="64">
                  <c:v>#N/A</c:v>
                </c:pt>
                <c:pt idx="65">
                  <c:v>#N/A</c:v>
                </c:pt>
                <c:pt idx="66">
                  <c:v>#N/A</c:v>
                </c:pt>
                <c:pt idx="67">
                  <c:v>#N/A</c:v>
                </c:pt>
                <c:pt idx="68">
                  <c:v>#N/A</c:v>
                </c:pt>
                <c:pt idx="69">
                  <c:v>#N/A</c:v>
                </c:pt>
                <c:pt idx="70" formatCode="0%">
                  <c:v>1</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formatCode="0%">
                  <c:v>1</c:v>
                </c:pt>
                <c:pt idx="85">
                  <c:v>#N/A</c:v>
                </c:pt>
                <c:pt idx="86">
                  <c:v>#N/A</c:v>
                </c:pt>
                <c:pt idx="87">
                  <c:v>#N/A</c:v>
                </c:pt>
                <c:pt idx="88">
                  <c:v>#N/A</c:v>
                </c:pt>
                <c:pt idx="89">
                  <c:v>#N/A</c:v>
                </c:pt>
                <c:pt idx="90">
                  <c:v>#N/A</c:v>
                </c:pt>
                <c:pt idx="91">
                  <c:v>#N/A</c:v>
                </c:pt>
                <c:pt idx="92">
                  <c:v>#N/A</c:v>
                </c:pt>
                <c:pt idx="93">
                  <c:v>#N/A</c:v>
                </c:pt>
                <c:pt idx="94">
                  <c:v>#N/A</c:v>
                </c:pt>
                <c:pt idx="95">
                  <c:v>#N/A</c:v>
                </c:pt>
                <c:pt idx="96" formatCode="0%">
                  <c:v>1</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formatCode="0%">
                  <c:v>1</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formatCode="0%">
                  <c:v>1</c:v>
                </c:pt>
                <c:pt idx="132">
                  <c:v>#N/A</c:v>
                </c:pt>
                <c:pt idx="133">
                  <c:v>#N/A</c:v>
                </c:pt>
                <c:pt idx="134">
                  <c:v>#N/A</c:v>
                </c:pt>
                <c:pt idx="135">
                  <c:v>#N/A</c:v>
                </c:pt>
                <c:pt idx="136">
                  <c:v>#N/A</c:v>
                </c:pt>
                <c:pt idx="137">
                  <c:v>#N/A</c:v>
                </c:pt>
                <c:pt idx="138">
                  <c:v>#N/A</c:v>
                </c:pt>
              </c:numCache>
            </c:numRef>
          </c:val>
          <c:extLst>
            <c:ext xmlns:c16="http://schemas.microsoft.com/office/drawing/2014/chart" uri="{C3380CC4-5D6E-409C-BE32-E72D297353CC}">
              <c16:uniqueId val="{00000000-DC8C-4A4E-9899-596BD5D22CFD}"/>
            </c:ext>
          </c:extLst>
        </c:ser>
        <c:dLbls>
          <c:showLegendKey val="0"/>
          <c:showVal val="0"/>
          <c:showCatName val="0"/>
          <c:showSerName val="0"/>
          <c:showPercent val="0"/>
          <c:showBubbleSize val="0"/>
        </c:dLbls>
        <c:gapWidth val="500"/>
        <c:axId val="47869952"/>
        <c:axId val="47871872"/>
      </c:barChart>
      <c:lineChart>
        <c:grouping val="standard"/>
        <c:varyColors val="0"/>
        <c:ser>
          <c:idx val="3"/>
          <c:order val="0"/>
          <c:tx>
            <c:strRef>
              <c:f>'Calculation (4)'!$AP$42</c:f>
              <c:strCache>
                <c:ptCount val="1"/>
                <c:pt idx="0">
                  <c:v>High</c:v>
                </c:pt>
              </c:strCache>
            </c:strRef>
          </c:tx>
          <c:spPr>
            <a:ln w="15875">
              <a:prstDash val="dash"/>
            </a:ln>
          </c:spPr>
          <c:marker>
            <c:symbol val="none"/>
          </c:marker>
          <c:cat>
            <c:strRef>
              <c:f>'Calculation (4)'!$AL$60:$AL$198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 (4)'!$AP$60:$AP$198</c:f>
              <c:numCache>
                <c:formatCode>0%</c:formatCode>
                <c:ptCount val="139"/>
                <c:pt idx="0">
                  <c:v>7.0000000000000007E-2</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1-DC8C-4A4E-9899-596BD5D22CFD}"/>
            </c:ext>
          </c:extLst>
        </c:ser>
        <c:ser>
          <c:idx val="1"/>
          <c:order val="1"/>
          <c:tx>
            <c:strRef>
              <c:f>'Calculation (4)'!$AM$42</c:f>
              <c:strCache>
                <c:ptCount val="1"/>
                <c:pt idx="0">
                  <c:v>#REF!</c:v>
                </c:pt>
              </c:strCache>
            </c:strRef>
          </c:tx>
          <c:marker>
            <c:symbol val="square"/>
            <c:size val="5"/>
          </c:marker>
          <c:cat>
            <c:strRef>
              <c:f>'Calculation (4)'!$AL$60:$AL$198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 (4)'!$AM$60:$AM$198</c:f>
              <c:numCache>
                <c:formatCode>0%</c:formatCode>
                <c:ptCount val="139"/>
                <c:pt idx="0">
                  <c:v>0</c:v>
                </c:pt>
                <c:pt idx="1">
                  <c:v>#N/A</c:v>
                </c:pt>
                <c:pt idx="2">
                  <c:v>#N/A</c:v>
                </c:pt>
                <c:pt idx="3">
                  <c:v>#N/A</c:v>
                </c:pt>
                <c:pt idx="4">
                  <c:v>#N/A</c:v>
                </c:pt>
                <c:pt idx="5">
                  <c:v>#N/A</c:v>
                </c:pt>
                <c:pt idx="6">
                  <c:v>#N/A</c:v>
                </c:pt>
                <c:pt idx="7">
                  <c:v>0</c:v>
                </c:pt>
                <c:pt idx="8">
                  <c:v>#N/A</c:v>
                </c:pt>
                <c:pt idx="9">
                  <c:v>#N/A</c:v>
                </c:pt>
                <c:pt idx="10">
                  <c:v>0</c:v>
                </c:pt>
                <c:pt idx="11">
                  <c:v>#N/A</c:v>
                </c:pt>
                <c:pt idx="12">
                  <c:v>#N/A</c:v>
                </c:pt>
                <c:pt idx="13">
                  <c:v>0</c:v>
                </c:pt>
                <c:pt idx="14">
                  <c:v>#N/A</c:v>
                </c:pt>
                <c:pt idx="15">
                  <c:v>#N/A</c:v>
                </c:pt>
                <c:pt idx="16">
                  <c:v>#N/A</c:v>
                </c:pt>
                <c:pt idx="17">
                  <c:v>#N/A</c:v>
                </c:pt>
                <c:pt idx="18">
                  <c:v>0</c:v>
                </c:pt>
                <c:pt idx="19">
                  <c:v>#N/A</c:v>
                </c:pt>
                <c:pt idx="20">
                  <c:v>#N/A</c:v>
                </c:pt>
                <c:pt idx="21">
                  <c:v>#N/A</c:v>
                </c:pt>
                <c:pt idx="22">
                  <c:v>#N/A</c:v>
                </c:pt>
                <c:pt idx="23">
                  <c:v>#N/A</c:v>
                </c:pt>
                <c:pt idx="24">
                  <c:v>0</c:v>
                </c:pt>
                <c:pt idx="25">
                  <c:v>#N/A</c:v>
                </c:pt>
                <c:pt idx="26">
                  <c:v>#N/A</c:v>
                </c:pt>
                <c:pt idx="27">
                  <c:v>#N/A</c:v>
                </c:pt>
                <c:pt idx="28">
                  <c:v>#N/A</c:v>
                </c:pt>
                <c:pt idx="29">
                  <c:v>#N/A</c:v>
                </c:pt>
                <c:pt idx="30">
                  <c:v>#N/A</c:v>
                </c:pt>
                <c:pt idx="31">
                  <c:v>#N/A</c:v>
                </c:pt>
                <c:pt idx="32">
                  <c:v>#N/A</c:v>
                </c:pt>
                <c:pt idx="33">
                  <c:v>0</c:v>
                </c:pt>
                <c:pt idx="34">
                  <c:v>#N/A</c:v>
                </c:pt>
                <c:pt idx="35">
                  <c:v>#N/A</c:v>
                </c:pt>
                <c:pt idx="36">
                  <c:v>#N/A</c:v>
                </c:pt>
                <c:pt idx="37">
                  <c:v>#N/A</c:v>
                </c:pt>
                <c:pt idx="38">
                  <c:v>#N/A</c:v>
                </c:pt>
                <c:pt idx="39">
                  <c:v>#N/A</c:v>
                </c:pt>
                <c:pt idx="40">
                  <c:v>#N/A</c:v>
                </c:pt>
                <c:pt idx="41">
                  <c:v>#N/A</c:v>
                </c:pt>
                <c:pt idx="42">
                  <c:v>#N/A</c:v>
                </c:pt>
                <c:pt idx="43">
                  <c:v>#N/A</c:v>
                </c:pt>
                <c:pt idx="44">
                  <c:v>#N/A</c:v>
                </c:pt>
                <c:pt idx="45">
                  <c:v>0</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0</c:v>
                </c:pt>
                <c:pt idx="63">
                  <c:v>#N/A</c:v>
                </c:pt>
                <c:pt idx="64">
                  <c:v>#N/A</c:v>
                </c:pt>
                <c:pt idx="65">
                  <c:v>#N/A</c:v>
                </c:pt>
                <c:pt idx="66">
                  <c:v>#N/A</c:v>
                </c:pt>
                <c:pt idx="67">
                  <c:v>#N/A</c:v>
                </c:pt>
                <c:pt idx="68">
                  <c:v>#N/A</c:v>
                </c:pt>
                <c:pt idx="69">
                  <c:v>#N/A</c:v>
                </c:pt>
                <c:pt idx="70">
                  <c:v>0</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0</c:v>
                </c:pt>
                <c:pt idx="85">
                  <c:v>#N/A</c:v>
                </c:pt>
                <c:pt idx="86">
                  <c:v>#N/A</c:v>
                </c:pt>
                <c:pt idx="87">
                  <c:v>#N/A</c:v>
                </c:pt>
                <c:pt idx="88">
                  <c:v>#N/A</c:v>
                </c:pt>
                <c:pt idx="89">
                  <c:v>#N/A</c:v>
                </c:pt>
                <c:pt idx="90">
                  <c:v>#N/A</c:v>
                </c:pt>
                <c:pt idx="91">
                  <c:v>#N/A</c:v>
                </c:pt>
                <c:pt idx="92">
                  <c:v>#N/A</c:v>
                </c:pt>
                <c:pt idx="93">
                  <c:v>#N/A</c:v>
                </c:pt>
                <c:pt idx="94">
                  <c:v>#N/A</c:v>
                </c:pt>
                <c:pt idx="95">
                  <c:v>#N/A</c:v>
                </c:pt>
                <c:pt idx="96">
                  <c:v>0</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0</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2-DC8C-4A4E-9899-596BD5D22CFD}"/>
            </c:ext>
          </c:extLst>
        </c:ser>
        <c:ser>
          <c:idx val="0"/>
          <c:order val="2"/>
          <c:tx>
            <c:strRef>
              <c:f>'Calculation (4)'!$AN$42</c:f>
              <c:strCache>
                <c:ptCount val="1"/>
                <c:pt idx="0">
                  <c:v>Power Chart</c:v>
                </c:pt>
              </c:strCache>
            </c:strRef>
          </c:tx>
          <c:spPr>
            <a:ln w="15875"/>
          </c:spPr>
          <c:marker>
            <c:symbol val="none"/>
          </c:marker>
          <c:cat>
            <c:strRef>
              <c:f>'Calculation (4)'!$AL$60:$AL$198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 (4)'!$AN$60:$AN$198</c:f>
              <c:numCache>
                <c:formatCode>0%</c:formatCode>
                <c:ptCount val="139"/>
                <c:pt idx="0">
                  <c:v>0</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3-DC8C-4A4E-9899-596BD5D22CFD}"/>
            </c:ext>
          </c:extLst>
        </c:ser>
        <c:ser>
          <c:idx val="2"/>
          <c:order val="4"/>
          <c:tx>
            <c:strRef>
              <c:f>'Calculation (4)'!$AO$42</c:f>
              <c:strCache>
                <c:ptCount val="1"/>
                <c:pt idx="0">
                  <c:v>Low</c:v>
                </c:pt>
              </c:strCache>
            </c:strRef>
          </c:tx>
          <c:spPr>
            <a:ln w="15875">
              <a:prstDash val="dash"/>
            </a:ln>
          </c:spPr>
          <c:marker>
            <c:symbol val="none"/>
          </c:marker>
          <c:cat>
            <c:strRef>
              <c:f>'Calculation (4)'!$AL$60:$AL$198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 (4)'!$AO$60:$AO$198</c:f>
              <c:numCache>
                <c:formatCode>0%</c:formatCode>
                <c:ptCount val="139"/>
                <c:pt idx="0">
                  <c:v>-7.0000000000000007E-2</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4-DC8C-4A4E-9899-596BD5D22CFD}"/>
            </c:ext>
          </c:extLst>
        </c:ser>
        <c:dLbls>
          <c:showLegendKey val="0"/>
          <c:showVal val="0"/>
          <c:showCatName val="0"/>
          <c:showSerName val="0"/>
          <c:showPercent val="0"/>
          <c:showBubbleSize val="0"/>
        </c:dLbls>
        <c:marker val="1"/>
        <c:smooth val="0"/>
        <c:axId val="47869952"/>
        <c:axId val="47871872"/>
      </c:lineChart>
      <c:catAx>
        <c:axId val="47869952"/>
        <c:scaling>
          <c:orientation val="minMax"/>
        </c:scaling>
        <c:delete val="0"/>
        <c:axPos val="b"/>
        <c:title>
          <c:tx>
            <c:rich>
              <a:bodyPr/>
              <a:lstStyle/>
              <a:p>
                <a:pPr>
                  <a:defRPr/>
                </a:pPr>
                <a:r>
                  <a:rPr lang="en-US"/>
                  <a:t>Sieve Size</a:t>
                </a:r>
                <a:r>
                  <a:rPr lang="en-US" baseline="0"/>
                  <a:t>  (Opening to the 0.45 power)</a:t>
                </a:r>
                <a:r>
                  <a:rPr lang="en-US"/>
                  <a:t> </a:t>
                </a:r>
              </a:p>
            </c:rich>
          </c:tx>
          <c:overlay val="0"/>
        </c:title>
        <c:numFmt formatCode="General" sourceLinked="1"/>
        <c:majorTickMark val="out"/>
        <c:minorTickMark val="none"/>
        <c:tickLblPos val="nextTo"/>
        <c:txPr>
          <a:bodyPr rot="-5400000" vert="horz"/>
          <a:lstStyle/>
          <a:p>
            <a:pPr>
              <a:defRPr/>
            </a:pPr>
            <a:endParaRPr lang="en-US"/>
          </a:p>
        </c:txPr>
        <c:crossAx val="47871872"/>
        <c:crosses val="autoZero"/>
        <c:auto val="1"/>
        <c:lblAlgn val="ctr"/>
        <c:lblOffset val="100"/>
        <c:noMultiLvlLbl val="0"/>
      </c:catAx>
      <c:valAx>
        <c:axId val="47871872"/>
        <c:scaling>
          <c:orientation val="minMax"/>
          <c:max val="1"/>
          <c:min val="0"/>
        </c:scaling>
        <c:delete val="0"/>
        <c:axPos val="l"/>
        <c:majorGridlines/>
        <c:title>
          <c:tx>
            <c:rich>
              <a:bodyPr rot="-5400000" vert="horz"/>
              <a:lstStyle/>
              <a:p>
                <a:pPr>
                  <a:defRPr/>
                </a:pPr>
                <a:r>
                  <a:rPr lang="en-US"/>
                  <a:t>Percent Passing</a:t>
                </a:r>
              </a:p>
            </c:rich>
          </c:tx>
          <c:overlay val="0"/>
        </c:title>
        <c:numFmt formatCode="0%" sourceLinked="0"/>
        <c:majorTickMark val="out"/>
        <c:minorTickMark val="none"/>
        <c:tickLblPos val="nextTo"/>
        <c:crossAx val="47869952"/>
        <c:crosses val="autoZero"/>
        <c:crossBetween val="between"/>
      </c:valAx>
    </c:plotArea>
    <c:legend>
      <c:legendPos val="r"/>
      <c:legendEntry>
        <c:idx val="0"/>
        <c:delete val="1"/>
      </c:legendEntry>
      <c:overlay val="0"/>
      <c:spPr>
        <a:solidFill>
          <a:schemeClr val="bg1"/>
        </a:solidFill>
        <a:ln>
          <a:solidFill>
            <a:schemeClr val="accent1"/>
          </a:solidFill>
        </a:ln>
      </c:spPr>
    </c:legend>
    <c:plotVisOnly val="1"/>
    <c:dispBlanksAs val="span"/>
    <c:showDLblsOverMax val="0"/>
  </c:chart>
  <c:printSettings>
    <c:headerFooter/>
    <c:pageMargins b="0.75000000000000466" l="0.70000000000000062" r="0.70000000000000062" t="0.75000000000000466"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0.45 Power Chart (Best Fit Example)</a:t>
            </a:r>
          </a:p>
        </c:rich>
      </c:tx>
      <c:layout>
        <c:manualLayout>
          <c:xMode val="edge"/>
          <c:yMode val="edge"/>
          <c:x val="0.18088299488879694"/>
          <c:y val="2.6229508196721311E-2"/>
        </c:manualLayout>
      </c:layout>
      <c:overlay val="0"/>
    </c:title>
    <c:autoTitleDeleted val="0"/>
    <c:plotArea>
      <c:layout>
        <c:manualLayout>
          <c:layoutTarget val="inner"/>
          <c:xMode val="edge"/>
          <c:yMode val="edge"/>
          <c:x val="0.11843285214348206"/>
          <c:y val="0.13585818166171851"/>
          <c:w val="0.80095603674540683"/>
          <c:h val="0.62833475323781263"/>
        </c:manualLayout>
      </c:layout>
      <c:lineChart>
        <c:grouping val="standard"/>
        <c:varyColors val="0"/>
        <c:ser>
          <c:idx val="3"/>
          <c:order val="0"/>
          <c:tx>
            <c:strRef>
              <c:f>'Calculation (3)'!$AW$42</c:f>
              <c:strCache>
                <c:ptCount val="1"/>
                <c:pt idx="0">
                  <c:v>High</c:v>
                </c:pt>
              </c:strCache>
            </c:strRef>
          </c:tx>
          <c:spPr>
            <a:ln w="15875">
              <a:prstDash val="dash"/>
            </a:ln>
          </c:spPr>
          <c:marker>
            <c:symbol val="none"/>
          </c:marker>
          <c:cat>
            <c:strRef>
              <c:f>'Calculation (3)'!$AL$60:$AL$198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 (3)'!$AW$60:$AW$198</c:f>
              <c:numCache>
                <c:formatCode>0%</c:formatCode>
                <c:ptCount val="139"/>
                <c:pt idx="0">
                  <c:v>0</c:v>
                </c:pt>
                <c:pt idx="1">
                  <c:v>#N/A</c:v>
                </c:pt>
                <c:pt idx="2">
                  <c:v>#N/A</c:v>
                </c:pt>
                <c:pt idx="3">
                  <c:v>#N/A</c:v>
                </c:pt>
                <c:pt idx="4">
                  <c:v>#N/A</c:v>
                </c:pt>
                <c:pt idx="5">
                  <c:v>#N/A</c:v>
                </c:pt>
                <c:pt idx="6">
                  <c:v>#N/A</c:v>
                </c:pt>
                <c:pt idx="7">
                  <c:v>0</c:v>
                </c:pt>
                <c:pt idx="8">
                  <c:v>#N/A</c:v>
                </c:pt>
                <c:pt idx="9">
                  <c:v>#N/A</c:v>
                </c:pt>
                <c:pt idx="10">
                  <c:v>0</c:v>
                </c:pt>
                <c:pt idx="11">
                  <c:v>#N/A</c:v>
                </c:pt>
                <c:pt idx="12">
                  <c:v>#N/A</c:v>
                </c:pt>
                <c:pt idx="13">
                  <c:v>0</c:v>
                </c:pt>
                <c:pt idx="14">
                  <c:v>#N/A</c:v>
                </c:pt>
                <c:pt idx="15">
                  <c:v>#N/A</c:v>
                </c:pt>
                <c:pt idx="16">
                  <c:v>#N/A</c:v>
                </c:pt>
                <c:pt idx="17">
                  <c:v>#N/A</c:v>
                </c:pt>
                <c:pt idx="18">
                  <c:v>0</c:v>
                </c:pt>
                <c:pt idx="19">
                  <c:v>#N/A</c:v>
                </c:pt>
                <c:pt idx="20">
                  <c:v>#N/A</c:v>
                </c:pt>
                <c:pt idx="21">
                  <c:v>#N/A</c:v>
                </c:pt>
                <c:pt idx="22">
                  <c:v>#N/A</c:v>
                </c:pt>
                <c:pt idx="23">
                  <c:v>#N/A</c:v>
                </c:pt>
                <c:pt idx="24">
                  <c:v>0</c:v>
                </c:pt>
                <c:pt idx="25">
                  <c:v>#N/A</c:v>
                </c:pt>
                <c:pt idx="26">
                  <c:v>#N/A</c:v>
                </c:pt>
                <c:pt idx="27">
                  <c:v>#N/A</c:v>
                </c:pt>
                <c:pt idx="28">
                  <c:v>#N/A</c:v>
                </c:pt>
                <c:pt idx="29">
                  <c:v>#N/A</c:v>
                </c:pt>
                <c:pt idx="30">
                  <c:v>#N/A</c:v>
                </c:pt>
                <c:pt idx="31">
                  <c:v>#N/A</c:v>
                </c:pt>
                <c:pt idx="32">
                  <c:v>#N/A</c:v>
                </c:pt>
                <c:pt idx="33">
                  <c:v>0</c:v>
                </c:pt>
                <c:pt idx="34">
                  <c:v>#N/A</c:v>
                </c:pt>
                <c:pt idx="35">
                  <c:v>#N/A</c:v>
                </c:pt>
                <c:pt idx="36">
                  <c:v>#N/A</c:v>
                </c:pt>
                <c:pt idx="37">
                  <c:v>#N/A</c:v>
                </c:pt>
                <c:pt idx="38">
                  <c:v>#N/A</c:v>
                </c:pt>
                <c:pt idx="39">
                  <c:v>#N/A</c:v>
                </c:pt>
                <c:pt idx="40">
                  <c:v>#N/A</c:v>
                </c:pt>
                <c:pt idx="41">
                  <c:v>#N/A</c:v>
                </c:pt>
                <c:pt idx="42">
                  <c:v>#N/A</c:v>
                </c:pt>
                <c:pt idx="43">
                  <c:v>#N/A</c:v>
                </c:pt>
                <c:pt idx="44">
                  <c:v>#N/A</c:v>
                </c:pt>
                <c:pt idx="45">
                  <c:v>0</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0</c:v>
                </c:pt>
                <c:pt idx="63">
                  <c:v>#N/A</c:v>
                </c:pt>
                <c:pt idx="64">
                  <c:v>#N/A</c:v>
                </c:pt>
                <c:pt idx="65">
                  <c:v>#N/A</c:v>
                </c:pt>
                <c:pt idx="66">
                  <c:v>#N/A</c:v>
                </c:pt>
                <c:pt idx="67">
                  <c:v>#N/A</c:v>
                </c:pt>
                <c:pt idx="68">
                  <c:v>#N/A</c:v>
                </c:pt>
                <c:pt idx="69">
                  <c:v>#N/A</c:v>
                </c:pt>
                <c:pt idx="70">
                  <c:v>0</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0</c:v>
                </c:pt>
                <c:pt idx="85">
                  <c:v>#N/A</c:v>
                </c:pt>
                <c:pt idx="86">
                  <c:v>#N/A</c:v>
                </c:pt>
                <c:pt idx="87">
                  <c:v>#N/A</c:v>
                </c:pt>
                <c:pt idx="88">
                  <c:v>#N/A</c:v>
                </c:pt>
                <c:pt idx="89">
                  <c:v>#N/A</c:v>
                </c:pt>
                <c:pt idx="90">
                  <c:v>#N/A</c:v>
                </c:pt>
                <c:pt idx="91">
                  <c:v>#N/A</c:v>
                </c:pt>
                <c:pt idx="92">
                  <c:v>#N/A</c:v>
                </c:pt>
                <c:pt idx="93">
                  <c:v>#N/A</c:v>
                </c:pt>
                <c:pt idx="94">
                  <c:v>#N/A</c:v>
                </c:pt>
                <c:pt idx="95">
                  <c:v>#N/A</c:v>
                </c:pt>
                <c:pt idx="96">
                  <c:v>0</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0</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0-769C-44D2-AD02-4C2CB53F1D20}"/>
            </c:ext>
          </c:extLst>
        </c:ser>
        <c:ser>
          <c:idx val="1"/>
          <c:order val="1"/>
          <c:tx>
            <c:strRef>
              <c:f>'Calculation (3)'!$AM$42</c:f>
              <c:strCache>
                <c:ptCount val="1"/>
                <c:pt idx="0">
                  <c:v>#REF!</c:v>
                </c:pt>
              </c:strCache>
            </c:strRef>
          </c:tx>
          <c:marker>
            <c:symbol val="square"/>
            <c:size val="5"/>
          </c:marker>
          <c:cat>
            <c:strRef>
              <c:f>'Calculation (3)'!$AL$60:$AL$198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 (3)'!$AM$60:$AM$198</c:f>
              <c:numCache>
                <c:formatCode>0%</c:formatCode>
                <c:ptCount val="139"/>
                <c:pt idx="0">
                  <c:v>0</c:v>
                </c:pt>
                <c:pt idx="1">
                  <c:v>#N/A</c:v>
                </c:pt>
                <c:pt idx="2">
                  <c:v>#N/A</c:v>
                </c:pt>
                <c:pt idx="3">
                  <c:v>#N/A</c:v>
                </c:pt>
                <c:pt idx="4">
                  <c:v>#N/A</c:v>
                </c:pt>
                <c:pt idx="5">
                  <c:v>#N/A</c:v>
                </c:pt>
                <c:pt idx="6">
                  <c:v>#N/A</c:v>
                </c:pt>
                <c:pt idx="7">
                  <c:v>0</c:v>
                </c:pt>
                <c:pt idx="8">
                  <c:v>#N/A</c:v>
                </c:pt>
                <c:pt idx="9">
                  <c:v>#N/A</c:v>
                </c:pt>
                <c:pt idx="10">
                  <c:v>0</c:v>
                </c:pt>
                <c:pt idx="11">
                  <c:v>#N/A</c:v>
                </c:pt>
                <c:pt idx="12">
                  <c:v>#N/A</c:v>
                </c:pt>
                <c:pt idx="13">
                  <c:v>0</c:v>
                </c:pt>
                <c:pt idx="14">
                  <c:v>#N/A</c:v>
                </c:pt>
                <c:pt idx="15">
                  <c:v>#N/A</c:v>
                </c:pt>
                <c:pt idx="16">
                  <c:v>#N/A</c:v>
                </c:pt>
                <c:pt idx="17">
                  <c:v>#N/A</c:v>
                </c:pt>
                <c:pt idx="18">
                  <c:v>0</c:v>
                </c:pt>
                <c:pt idx="19">
                  <c:v>#N/A</c:v>
                </c:pt>
                <c:pt idx="20">
                  <c:v>#N/A</c:v>
                </c:pt>
                <c:pt idx="21">
                  <c:v>#N/A</c:v>
                </c:pt>
                <c:pt idx="22">
                  <c:v>#N/A</c:v>
                </c:pt>
                <c:pt idx="23">
                  <c:v>#N/A</c:v>
                </c:pt>
                <c:pt idx="24">
                  <c:v>0</c:v>
                </c:pt>
                <c:pt idx="25">
                  <c:v>#N/A</c:v>
                </c:pt>
                <c:pt idx="26">
                  <c:v>#N/A</c:v>
                </c:pt>
                <c:pt idx="27">
                  <c:v>#N/A</c:v>
                </c:pt>
                <c:pt idx="28">
                  <c:v>#N/A</c:v>
                </c:pt>
                <c:pt idx="29">
                  <c:v>#N/A</c:v>
                </c:pt>
                <c:pt idx="30">
                  <c:v>#N/A</c:v>
                </c:pt>
                <c:pt idx="31">
                  <c:v>#N/A</c:v>
                </c:pt>
                <c:pt idx="32">
                  <c:v>#N/A</c:v>
                </c:pt>
                <c:pt idx="33">
                  <c:v>0</c:v>
                </c:pt>
                <c:pt idx="34">
                  <c:v>#N/A</c:v>
                </c:pt>
                <c:pt idx="35">
                  <c:v>#N/A</c:v>
                </c:pt>
                <c:pt idx="36">
                  <c:v>#N/A</c:v>
                </c:pt>
                <c:pt idx="37">
                  <c:v>#N/A</c:v>
                </c:pt>
                <c:pt idx="38">
                  <c:v>#N/A</c:v>
                </c:pt>
                <c:pt idx="39">
                  <c:v>#N/A</c:v>
                </c:pt>
                <c:pt idx="40">
                  <c:v>#N/A</c:v>
                </c:pt>
                <c:pt idx="41">
                  <c:v>#N/A</c:v>
                </c:pt>
                <c:pt idx="42">
                  <c:v>#N/A</c:v>
                </c:pt>
                <c:pt idx="43">
                  <c:v>#N/A</c:v>
                </c:pt>
                <c:pt idx="44">
                  <c:v>#N/A</c:v>
                </c:pt>
                <c:pt idx="45">
                  <c:v>0</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0</c:v>
                </c:pt>
                <c:pt idx="63">
                  <c:v>#N/A</c:v>
                </c:pt>
                <c:pt idx="64">
                  <c:v>#N/A</c:v>
                </c:pt>
                <c:pt idx="65">
                  <c:v>#N/A</c:v>
                </c:pt>
                <c:pt idx="66">
                  <c:v>#N/A</c:v>
                </c:pt>
                <c:pt idx="67">
                  <c:v>#N/A</c:v>
                </c:pt>
                <c:pt idx="68">
                  <c:v>#N/A</c:v>
                </c:pt>
                <c:pt idx="69">
                  <c:v>#N/A</c:v>
                </c:pt>
                <c:pt idx="70">
                  <c:v>0</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0</c:v>
                </c:pt>
                <c:pt idx="85">
                  <c:v>#N/A</c:v>
                </c:pt>
                <c:pt idx="86">
                  <c:v>#N/A</c:v>
                </c:pt>
                <c:pt idx="87">
                  <c:v>#N/A</c:v>
                </c:pt>
                <c:pt idx="88">
                  <c:v>#N/A</c:v>
                </c:pt>
                <c:pt idx="89">
                  <c:v>#N/A</c:v>
                </c:pt>
                <c:pt idx="90">
                  <c:v>#N/A</c:v>
                </c:pt>
                <c:pt idx="91">
                  <c:v>#N/A</c:v>
                </c:pt>
                <c:pt idx="92">
                  <c:v>#N/A</c:v>
                </c:pt>
                <c:pt idx="93">
                  <c:v>#N/A</c:v>
                </c:pt>
                <c:pt idx="94">
                  <c:v>#N/A</c:v>
                </c:pt>
                <c:pt idx="95">
                  <c:v>#N/A</c:v>
                </c:pt>
                <c:pt idx="96">
                  <c:v>0</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0</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1-769C-44D2-AD02-4C2CB53F1D20}"/>
            </c:ext>
          </c:extLst>
        </c:ser>
        <c:ser>
          <c:idx val="0"/>
          <c:order val="2"/>
          <c:tx>
            <c:strRef>
              <c:f>'Calculation (3)'!$AU$42</c:f>
              <c:strCache>
                <c:ptCount val="1"/>
                <c:pt idx="0">
                  <c:v>Best Fit</c:v>
                </c:pt>
              </c:strCache>
            </c:strRef>
          </c:tx>
          <c:spPr>
            <a:ln w="15875"/>
          </c:spPr>
          <c:marker>
            <c:symbol val="none"/>
          </c:marker>
          <c:cat>
            <c:strRef>
              <c:f>'Calculation (3)'!$AL$60:$AL$198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 (3)'!$AU$60:$AU$198</c:f>
              <c:numCache>
                <c:formatCode>0%</c:formatCode>
                <c:ptCount val="139"/>
                <c:pt idx="0">
                  <c:v>0</c:v>
                </c:pt>
                <c:pt idx="1">
                  <c:v>#N/A</c:v>
                </c:pt>
                <c:pt idx="2">
                  <c:v>#N/A</c:v>
                </c:pt>
                <c:pt idx="3">
                  <c:v>#N/A</c:v>
                </c:pt>
                <c:pt idx="4">
                  <c:v>#N/A</c:v>
                </c:pt>
                <c:pt idx="5">
                  <c:v>#N/A</c:v>
                </c:pt>
                <c:pt idx="6">
                  <c:v>#N/A</c:v>
                </c:pt>
                <c:pt idx="7">
                  <c:v>0</c:v>
                </c:pt>
                <c:pt idx="8">
                  <c:v>#N/A</c:v>
                </c:pt>
                <c:pt idx="9">
                  <c:v>#N/A</c:v>
                </c:pt>
                <c:pt idx="10">
                  <c:v>0</c:v>
                </c:pt>
                <c:pt idx="11">
                  <c:v>#N/A</c:v>
                </c:pt>
                <c:pt idx="12">
                  <c:v>#N/A</c:v>
                </c:pt>
                <c:pt idx="13">
                  <c:v>0</c:v>
                </c:pt>
                <c:pt idx="14">
                  <c:v>#N/A</c:v>
                </c:pt>
                <c:pt idx="15">
                  <c:v>#N/A</c:v>
                </c:pt>
                <c:pt idx="16">
                  <c:v>#N/A</c:v>
                </c:pt>
                <c:pt idx="17">
                  <c:v>#N/A</c:v>
                </c:pt>
                <c:pt idx="18">
                  <c:v>0</c:v>
                </c:pt>
                <c:pt idx="19">
                  <c:v>#N/A</c:v>
                </c:pt>
                <c:pt idx="20">
                  <c:v>#N/A</c:v>
                </c:pt>
                <c:pt idx="21">
                  <c:v>#N/A</c:v>
                </c:pt>
                <c:pt idx="22">
                  <c:v>#N/A</c:v>
                </c:pt>
                <c:pt idx="23">
                  <c:v>#N/A</c:v>
                </c:pt>
                <c:pt idx="24">
                  <c:v>0</c:v>
                </c:pt>
                <c:pt idx="25">
                  <c:v>#N/A</c:v>
                </c:pt>
                <c:pt idx="26">
                  <c:v>#N/A</c:v>
                </c:pt>
                <c:pt idx="27">
                  <c:v>#N/A</c:v>
                </c:pt>
                <c:pt idx="28">
                  <c:v>#N/A</c:v>
                </c:pt>
                <c:pt idx="29">
                  <c:v>#N/A</c:v>
                </c:pt>
                <c:pt idx="30">
                  <c:v>#N/A</c:v>
                </c:pt>
                <c:pt idx="31">
                  <c:v>#N/A</c:v>
                </c:pt>
                <c:pt idx="32">
                  <c:v>#N/A</c:v>
                </c:pt>
                <c:pt idx="33">
                  <c:v>0</c:v>
                </c:pt>
                <c:pt idx="34">
                  <c:v>#N/A</c:v>
                </c:pt>
                <c:pt idx="35">
                  <c:v>#N/A</c:v>
                </c:pt>
                <c:pt idx="36">
                  <c:v>#N/A</c:v>
                </c:pt>
                <c:pt idx="37">
                  <c:v>#N/A</c:v>
                </c:pt>
                <c:pt idx="38">
                  <c:v>#N/A</c:v>
                </c:pt>
                <c:pt idx="39">
                  <c:v>#N/A</c:v>
                </c:pt>
                <c:pt idx="40">
                  <c:v>#N/A</c:v>
                </c:pt>
                <c:pt idx="41">
                  <c:v>#N/A</c:v>
                </c:pt>
                <c:pt idx="42">
                  <c:v>#N/A</c:v>
                </c:pt>
                <c:pt idx="43">
                  <c:v>#N/A</c:v>
                </c:pt>
                <c:pt idx="44">
                  <c:v>#N/A</c:v>
                </c:pt>
                <c:pt idx="45">
                  <c:v>0</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0</c:v>
                </c:pt>
                <c:pt idx="63">
                  <c:v>#N/A</c:v>
                </c:pt>
                <c:pt idx="64">
                  <c:v>#N/A</c:v>
                </c:pt>
                <c:pt idx="65">
                  <c:v>#N/A</c:v>
                </c:pt>
                <c:pt idx="66">
                  <c:v>#N/A</c:v>
                </c:pt>
                <c:pt idx="67">
                  <c:v>#N/A</c:v>
                </c:pt>
                <c:pt idx="68">
                  <c:v>#N/A</c:v>
                </c:pt>
                <c:pt idx="69">
                  <c:v>#N/A</c:v>
                </c:pt>
                <c:pt idx="70">
                  <c:v>0</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0</c:v>
                </c:pt>
                <c:pt idx="85">
                  <c:v>#N/A</c:v>
                </c:pt>
                <c:pt idx="86">
                  <c:v>#N/A</c:v>
                </c:pt>
                <c:pt idx="87">
                  <c:v>#N/A</c:v>
                </c:pt>
                <c:pt idx="88">
                  <c:v>#N/A</c:v>
                </c:pt>
                <c:pt idx="89">
                  <c:v>#N/A</c:v>
                </c:pt>
                <c:pt idx="90">
                  <c:v>#N/A</c:v>
                </c:pt>
                <c:pt idx="91">
                  <c:v>#N/A</c:v>
                </c:pt>
                <c:pt idx="92">
                  <c:v>#N/A</c:v>
                </c:pt>
                <c:pt idx="93">
                  <c:v>#N/A</c:v>
                </c:pt>
                <c:pt idx="94">
                  <c:v>#N/A</c:v>
                </c:pt>
                <c:pt idx="95">
                  <c:v>#N/A</c:v>
                </c:pt>
                <c:pt idx="96">
                  <c:v>0</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0</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2-769C-44D2-AD02-4C2CB53F1D20}"/>
            </c:ext>
          </c:extLst>
        </c:ser>
        <c:ser>
          <c:idx val="2"/>
          <c:order val="3"/>
          <c:tx>
            <c:strRef>
              <c:f>'Calculation (3)'!$AV$42</c:f>
              <c:strCache>
                <c:ptCount val="1"/>
                <c:pt idx="0">
                  <c:v>Low</c:v>
                </c:pt>
              </c:strCache>
            </c:strRef>
          </c:tx>
          <c:spPr>
            <a:ln w="15875">
              <a:prstDash val="dash"/>
            </a:ln>
          </c:spPr>
          <c:marker>
            <c:symbol val="none"/>
          </c:marker>
          <c:cat>
            <c:strRef>
              <c:f>'Calculation (3)'!$AL$60:$AL$198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 (3)'!$AV$60:$AV$198</c:f>
              <c:numCache>
                <c:formatCode>0%</c:formatCode>
                <c:ptCount val="139"/>
                <c:pt idx="0">
                  <c:v>0</c:v>
                </c:pt>
                <c:pt idx="1">
                  <c:v>#N/A</c:v>
                </c:pt>
                <c:pt idx="2">
                  <c:v>#N/A</c:v>
                </c:pt>
                <c:pt idx="3">
                  <c:v>#N/A</c:v>
                </c:pt>
                <c:pt idx="4">
                  <c:v>#N/A</c:v>
                </c:pt>
                <c:pt idx="5">
                  <c:v>#N/A</c:v>
                </c:pt>
                <c:pt idx="6">
                  <c:v>#N/A</c:v>
                </c:pt>
                <c:pt idx="7">
                  <c:v>0</c:v>
                </c:pt>
                <c:pt idx="8">
                  <c:v>#N/A</c:v>
                </c:pt>
                <c:pt idx="9">
                  <c:v>#N/A</c:v>
                </c:pt>
                <c:pt idx="10">
                  <c:v>0</c:v>
                </c:pt>
                <c:pt idx="11">
                  <c:v>#N/A</c:v>
                </c:pt>
                <c:pt idx="12">
                  <c:v>#N/A</c:v>
                </c:pt>
                <c:pt idx="13">
                  <c:v>0</c:v>
                </c:pt>
                <c:pt idx="14">
                  <c:v>#N/A</c:v>
                </c:pt>
                <c:pt idx="15">
                  <c:v>#N/A</c:v>
                </c:pt>
                <c:pt idx="16">
                  <c:v>#N/A</c:v>
                </c:pt>
                <c:pt idx="17">
                  <c:v>#N/A</c:v>
                </c:pt>
                <c:pt idx="18">
                  <c:v>0</c:v>
                </c:pt>
                <c:pt idx="19">
                  <c:v>#N/A</c:v>
                </c:pt>
                <c:pt idx="20">
                  <c:v>#N/A</c:v>
                </c:pt>
                <c:pt idx="21">
                  <c:v>#N/A</c:v>
                </c:pt>
                <c:pt idx="22">
                  <c:v>#N/A</c:v>
                </c:pt>
                <c:pt idx="23">
                  <c:v>#N/A</c:v>
                </c:pt>
                <c:pt idx="24">
                  <c:v>0</c:v>
                </c:pt>
                <c:pt idx="25">
                  <c:v>#N/A</c:v>
                </c:pt>
                <c:pt idx="26">
                  <c:v>#N/A</c:v>
                </c:pt>
                <c:pt idx="27">
                  <c:v>#N/A</c:v>
                </c:pt>
                <c:pt idx="28">
                  <c:v>#N/A</c:v>
                </c:pt>
                <c:pt idx="29">
                  <c:v>#N/A</c:v>
                </c:pt>
                <c:pt idx="30">
                  <c:v>#N/A</c:v>
                </c:pt>
                <c:pt idx="31">
                  <c:v>#N/A</c:v>
                </c:pt>
                <c:pt idx="32">
                  <c:v>#N/A</c:v>
                </c:pt>
                <c:pt idx="33">
                  <c:v>0</c:v>
                </c:pt>
                <c:pt idx="34">
                  <c:v>#N/A</c:v>
                </c:pt>
                <c:pt idx="35">
                  <c:v>#N/A</c:v>
                </c:pt>
                <c:pt idx="36">
                  <c:v>#N/A</c:v>
                </c:pt>
                <c:pt idx="37">
                  <c:v>#N/A</c:v>
                </c:pt>
                <c:pt idx="38">
                  <c:v>#N/A</c:v>
                </c:pt>
                <c:pt idx="39">
                  <c:v>#N/A</c:v>
                </c:pt>
                <c:pt idx="40">
                  <c:v>#N/A</c:v>
                </c:pt>
                <c:pt idx="41">
                  <c:v>#N/A</c:v>
                </c:pt>
                <c:pt idx="42">
                  <c:v>#N/A</c:v>
                </c:pt>
                <c:pt idx="43">
                  <c:v>#N/A</c:v>
                </c:pt>
                <c:pt idx="44">
                  <c:v>#N/A</c:v>
                </c:pt>
                <c:pt idx="45">
                  <c:v>0</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0</c:v>
                </c:pt>
                <c:pt idx="63">
                  <c:v>#N/A</c:v>
                </c:pt>
                <c:pt idx="64">
                  <c:v>#N/A</c:v>
                </c:pt>
                <c:pt idx="65">
                  <c:v>#N/A</c:v>
                </c:pt>
                <c:pt idx="66">
                  <c:v>#N/A</c:v>
                </c:pt>
                <c:pt idx="67">
                  <c:v>#N/A</c:v>
                </c:pt>
                <c:pt idx="68">
                  <c:v>#N/A</c:v>
                </c:pt>
                <c:pt idx="69">
                  <c:v>#N/A</c:v>
                </c:pt>
                <c:pt idx="70">
                  <c:v>0</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0</c:v>
                </c:pt>
                <c:pt idx="85">
                  <c:v>#N/A</c:v>
                </c:pt>
                <c:pt idx="86">
                  <c:v>#N/A</c:v>
                </c:pt>
                <c:pt idx="87">
                  <c:v>#N/A</c:v>
                </c:pt>
                <c:pt idx="88">
                  <c:v>#N/A</c:v>
                </c:pt>
                <c:pt idx="89">
                  <c:v>#N/A</c:v>
                </c:pt>
                <c:pt idx="90">
                  <c:v>#N/A</c:v>
                </c:pt>
                <c:pt idx="91">
                  <c:v>#N/A</c:v>
                </c:pt>
                <c:pt idx="92">
                  <c:v>#N/A</c:v>
                </c:pt>
                <c:pt idx="93">
                  <c:v>#N/A</c:v>
                </c:pt>
                <c:pt idx="94">
                  <c:v>#N/A</c:v>
                </c:pt>
                <c:pt idx="95">
                  <c:v>#N/A</c:v>
                </c:pt>
                <c:pt idx="96">
                  <c:v>0</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0</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3-769C-44D2-AD02-4C2CB53F1D20}"/>
            </c:ext>
          </c:extLst>
        </c:ser>
        <c:dLbls>
          <c:showLegendKey val="0"/>
          <c:showVal val="0"/>
          <c:showCatName val="0"/>
          <c:showSerName val="0"/>
          <c:showPercent val="0"/>
          <c:showBubbleSize val="0"/>
        </c:dLbls>
        <c:smooth val="0"/>
        <c:axId val="47900928"/>
        <c:axId val="47903104"/>
      </c:lineChart>
      <c:catAx>
        <c:axId val="47900928"/>
        <c:scaling>
          <c:orientation val="minMax"/>
        </c:scaling>
        <c:delete val="0"/>
        <c:axPos val="b"/>
        <c:title>
          <c:tx>
            <c:rich>
              <a:bodyPr/>
              <a:lstStyle/>
              <a:p>
                <a:pPr>
                  <a:defRPr/>
                </a:pPr>
                <a:r>
                  <a:rPr lang="en-US"/>
                  <a:t>Sieve Size</a:t>
                </a:r>
                <a:r>
                  <a:rPr lang="en-US" baseline="0"/>
                  <a:t>  (Opening to the 0.45 power)</a:t>
                </a:r>
                <a:r>
                  <a:rPr lang="en-US"/>
                  <a:t> </a:t>
                </a:r>
              </a:p>
            </c:rich>
          </c:tx>
          <c:overlay val="0"/>
        </c:title>
        <c:numFmt formatCode="General" sourceLinked="1"/>
        <c:majorTickMark val="out"/>
        <c:minorTickMark val="none"/>
        <c:tickLblPos val="nextTo"/>
        <c:txPr>
          <a:bodyPr rot="-5400000" vert="horz"/>
          <a:lstStyle/>
          <a:p>
            <a:pPr>
              <a:defRPr/>
            </a:pPr>
            <a:endParaRPr lang="en-US"/>
          </a:p>
        </c:txPr>
        <c:crossAx val="47903104"/>
        <c:crosses val="autoZero"/>
        <c:auto val="1"/>
        <c:lblAlgn val="ctr"/>
        <c:lblOffset val="100"/>
        <c:noMultiLvlLbl val="0"/>
      </c:catAx>
      <c:valAx>
        <c:axId val="47903104"/>
        <c:scaling>
          <c:orientation val="minMax"/>
          <c:max val="1"/>
          <c:min val="0"/>
        </c:scaling>
        <c:delete val="0"/>
        <c:axPos val="l"/>
        <c:majorGridlines/>
        <c:title>
          <c:tx>
            <c:rich>
              <a:bodyPr rot="-5400000" vert="horz"/>
              <a:lstStyle/>
              <a:p>
                <a:pPr>
                  <a:defRPr/>
                </a:pPr>
                <a:r>
                  <a:rPr lang="en-US"/>
                  <a:t>Percent Passing</a:t>
                </a:r>
              </a:p>
            </c:rich>
          </c:tx>
          <c:overlay val="0"/>
        </c:title>
        <c:numFmt formatCode="0%" sourceLinked="0"/>
        <c:majorTickMark val="out"/>
        <c:minorTickMark val="none"/>
        <c:tickLblPos val="nextTo"/>
        <c:crossAx val="47900928"/>
        <c:crosses val="autoZero"/>
        <c:crossBetween val="between"/>
      </c:valAx>
    </c:plotArea>
    <c:legend>
      <c:legendPos val="r"/>
      <c:overlay val="0"/>
      <c:spPr>
        <a:solidFill>
          <a:schemeClr val="bg1"/>
        </a:solidFill>
        <a:ln>
          <a:solidFill>
            <a:schemeClr val="accent1"/>
          </a:solidFill>
        </a:ln>
      </c:spPr>
    </c:legend>
    <c:plotVisOnly val="1"/>
    <c:dispBlanksAs val="span"/>
    <c:showDLblsOverMax val="0"/>
  </c:chart>
  <c:printSettings>
    <c:headerFooter/>
    <c:pageMargins b="0.75000000000000433" l="0.70000000000000062" r="0.70000000000000062" t="0.75000000000000433"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Coarseness Factor Chart</a:t>
            </a:r>
          </a:p>
        </c:rich>
      </c:tx>
      <c:overlay val="0"/>
    </c:title>
    <c:autoTitleDeleted val="0"/>
    <c:plotArea>
      <c:layout>
        <c:manualLayout>
          <c:layoutTarget val="inner"/>
          <c:xMode val="edge"/>
          <c:yMode val="edge"/>
          <c:x val="0.10434947076702117"/>
          <c:y val="0.12337031734669532"/>
          <c:w val="0.6235601487314032"/>
          <c:h val="0.72625536864710094"/>
        </c:manualLayout>
      </c:layout>
      <c:scatterChart>
        <c:scatterStyle val="lineMarker"/>
        <c:varyColors val="0"/>
        <c:ser>
          <c:idx val="0"/>
          <c:order val="0"/>
          <c:spPr>
            <a:ln w="22225">
              <a:prstDash val="dash"/>
            </a:ln>
          </c:spPr>
          <c:marker>
            <c:symbol val="none"/>
          </c:marker>
          <c:xVal>
            <c:numRef>
              <c:f>#REF!</c:f>
            </c:numRef>
          </c:xVal>
          <c:yVal>
            <c:numRef>
              <c:f>#REF!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0-8DFF-43C8-A713-D9563C6FA727}"/>
            </c:ext>
          </c:extLst>
        </c:ser>
        <c:ser>
          <c:idx val="1"/>
          <c:order val="1"/>
          <c:spPr>
            <a:ln>
              <a:noFill/>
            </a:ln>
          </c:spPr>
          <c:marker>
            <c:symbol val="circle"/>
            <c:size val="7"/>
          </c:marker>
          <c:xVal>
            <c:numRef>
              <c:f>#REF!</c:f>
            </c:numRef>
          </c:xVal>
          <c:yVal>
            <c:numRef>
              <c:f>#REF!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1-8DFF-43C8-A713-D9563C6FA727}"/>
            </c:ext>
          </c:extLst>
        </c:ser>
        <c:ser>
          <c:idx val="2"/>
          <c:order val="2"/>
          <c:spPr>
            <a:ln w="19050">
              <a:prstDash val="solid"/>
            </a:ln>
          </c:spPr>
          <c:marker>
            <c:symbol val="none"/>
          </c:marker>
          <c:xVal>
            <c:numRef>
              <c:f>#REF!</c:f>
            </c:numRef>
          </c:xVal>
          <c:yVal>
            <c:numRef>
              <c:f>#REF!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2-8DFF-43C8-A713-D9563C6FA727}"/>
            </c:ext>
          </c:extLst>
        </c:ser>
        <c:ser>
          <c:idx val="3"/>
          <c:order val="3"/>
          <c:spPr>
            <a:ln w="15875">
              <a:solidFill>
                <a:srgbClr val="98B954"/>
              </a:solidFill>
              <a:prstDash val="sysDash"/>
            </a:ln>
          </c:spPr>
          <c:marker>
            <c:symbol val="none"/>
          </c:marker>
          <c:xVal>
            <c:numRef>
              <c:f>#REF!</c:f>
            </c:numRef>
          </c:xVal>
          <c:yVal>
            <c:numRef>
              <c:f>#REF!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8DFF-43C8-A713-D9563C6FA727}"/>
            </c:ext>
          </c:extLst>
        </c:ser>
        <c:dLbls>
          <c:showLegendKey val="0"/>
          <c:showVal val="0"/>
          <c:showCatName val="0"/>
          <c:showSerName val="0"/>
          <c:showPercent val="0"/>
          <c:showBubbleSize val="0"/>
        </c:dLbls>
        <c:axId val="47918464"/>
        <c:axId val="47928832"/>
      </c:scatterChart>
      <c:valAx>
        <c:axId val="47918464"/>
        <c:scaling>
          <c:orientation val="maxMin"/>
          <c:max val="0.8"/>
          <c:min val="0.30000000000000032"/>
        </c:scaling>
        <c:delete val="0"/>
        <c:axPos val="b"/>
        <c:majorGridlines>
          <c:spPr>
            <a:ln w="9525">
              <a:prstDash val="sysDot"/>
            </a:ln>
          </c:spPr>
        </c:majorGridlines>
        <c:title>
          <c:tx>
            <c:rich>
              <a:bodyPr/>
              <a:lstStyle/>
              <a:p>
                <a:pPr>
                  <a:defRPr/>
                </a:pPr>
                <a:r>
                  <a:rPr lang="en-US"/>
                  <a:t>Coarseness Factor, CF</a:t>
                </a:r>
              </a:p>
            </c:rich>
          </c:tx>
          <c:overlay val="0"/>
        </c:title>
        <c:numFmt formatCode="General" sourceLinked="1"/>
        <c:majorTickMark val="out"/>
        <c:minorTickMark val="none"/>
        <c:tickLblPos val="nextTo"/>
        <c:crossAx val="47928832"/>
        <c:crosses val="autoZero"/>
        <c:crossBetween val="midCat"/>
      </c:valAx>
      <c:valAx>
        <c:axId val="47928832"/>
        <c:scaling>
          <c:orientation val="minMax"/>
          <c:max val="0.45"/>
          <c:min val="0.2"/>
        </c:scaling>
        <c:delete val="0"/>
        <c:axPos val="l"/>
        <c:majorGridlines>
          <c:spPr>
            <a:ln w="9525">
              <a:prstDash val="sysDot"/>
            </a:ln>
          </c:spPr>
        </c:majorGridlines>
        <c:title>
          <c:tx>
            <c:rich>
              <a:bodyPr rot="-5400000" vert="horz"/>
              <a:lstStyle/>
              <a:p>
                <a:pPr>
                  <a:defRPr/>
                </a:pPr>
                <a:r>
                  <a:rPr lang="en-US"/>
                  <a:t>Workability Factor, WF</a:t>
                </a:r>
              </a:p>
            </c:rich>
          </c:tx>
          <c:overlay val="0"/>
        </c:title>
        <c:numFmt formatCode="General" sourceLinked="1"/>
        <c:majorTickMark val="out"/>
        <c:minorTickMark val="none"/>
        <c:tickLblPos val="nextTo"/>
        <c:crossAx val="47918464"/>
        <c:crosses val="max"/>
        <c:crossBetween val="midCat"/>
      </c:valAx>
    </c:plotArea>
    <c:legend>
      <c:legendPos val="r"/>
      <c:layout>
        <c:manualLayout>
          <c:xMode val="edge"/>
          <c:yMode val="edge"/>
          <c:x val="0.72906831732738664"/>
          <c:y val="0.40874303615273638"/>
          <c:w val="0.2709317124833065"/>
          <c:h val="0.27398353614889048"/>
        </c:manualLayout>
      </c:layout>
      <c:overlay val="0"/>
    </c:legend>
    <c:plotVisOnly val="1"/>
    <c:dispBlanksAs val="gap"/>
    <c:showDLblsOverMax val="0"/>
  </c:chart>
  <c:printSettings>
    <c:headerFooter/>
    <c:pageMargins b="0.75000000000000488" l="0.70000000000000062" r="0.70000000000000062" t="0.75000000000000488"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17.xml"/><Relationship Id="rId7" Type="http://schemas.openxmlformats.org/officeDocument/2006/relationships/chart" Target="../charts/chart21.xml"/><Relationship Id="rId2" Type="http://schemas.openxmlformats.org/officeDocument/2006/relationships/chart" Target="../charts/chart16.xml"/><Relationship Id="rId1" Type="http://schemas.openxmlformats.org/officeDocument/2006/relationships/chart" Target="../charts/chart15.xml"/><Relationship Id="rId6" Type="http://schemas.openxmlformats.org/officeDocument/2006/relationships/chart" Target="../charts/chart20.xml"/><Relationship Id="rId5" Type="http://schemas.openxmlformats.org/officeDocument/2006/relationships/chart" Target="../charts/chart19.xml"/><Relationship Id="rId4"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24.xml"/><Relationship Id="rId7" Type="http://schemas.openxmlformats.org/officeDocument/2006/relationships/chart" Target="../charts/chart28.xml"/><Relationship Id="rId2" Type="http://schemas.openxmlformats.org/officeDocument/2006/relationships/chart" Target="../charts/chart23.xml"/><Relationship Id="rId1" Type="http://schemas.openxmlformats.org/officeDocument/2006/relationships/chart" Target="../charts/chart22.xml"/><Relationship Id="rId6" Type="http://schemas.openxmlformats.org/officeDocument/2006/relationships/chart" Target="../charts/chart27.xml"/><Relationship Id="rId5" Type="http://schemas.openxmlformats.org/officeDocument/2006/relationships/chart" Target="../charts/chart26.xml"/><Relationship Id="rId4" Type="http://schemas.openxmlformats.org/officeDocument/2006/relationships/chart" Target="../charts/chart25.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0.xml"/><Relationship Id="rId7" Type="http://schemas.openxmlformats.org/officeDocument/2006/relationships/chart" Target="../charts/chart14.xml"/><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chart" Target="../charts/chart13.xml"/><Relationship Id="rId5" Type="http://schemas.openxmlformats.org/officeDocument/2006/relationships/chart" Target="../charts/chart12.xml"/><Relationship Id="rId4" Type="http://schemas.openxmlformats.org/officeDocument/2006/relationships/chart" Target="../charts/chart1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571500</xdr:colOff>
      <xdr:row>20</xdr:row>
      <xdr:rowOff>171450</xdr:rowOff>
    </xdr:from>
    <xdr:to>
      <xdr:col>36</xdr:col>
      <xdr:colOff>514350</xdr:colOff>
      <xdr:row>35</xdr:row>
      <xdr:rowOff>28575</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28576</xdr:colOff>
      <xdr:row>4</xdr:row>
      <xdr:rowOff>38100</xdr:rowOff>
    </xdr:from>
    <xdr:to>
      <xdr:col>26</xdr:col>
      <xdr:colOff>581026</xdr:colOff>
      <xdr:row>20</xdr:row>
      <xdr:rowOff>152400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28575</xdr:colOff>
      <xdr:row>35</xdr:row>
      <xdr:rowOff>9525</xdr:rowOff>
    </xdr:from>
    <xdr:to>
      <xdr:col>26</xdr:col>
      <xdr:colOff>581025</xdr:colOff>
      <xdr:row>51</xdr:row>
      <xdr:rowOff>104775</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28575</xdr:colOff>
      <xdr:row>20</xdr:row>
      <xdr:rowOff>152400</xdr:rowOff>
    </xdr:from>
    <xdr:to>
      <xdr:col>26</xdr:col>
      <xdr:colOff>581025</xdr:colOff>
      <xdr:row>35</xdr:row>
      <xdr:rowOff>9525</xdr:rowOff>
    </xdr:to>
    <xdr:graphicFrame macro="">
      <xdr:nvGraphicFramePr>
        <xdr:cNvPr id="5" name="Chart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28576</xdr:colOff>
      <xdr:row>4</xdr:row>
      <xdr:rowOff>38100</xdr:rowOff>
    </xdr:from>
    <xdr:to>
      <xdr:col>26</xdr:col>
      <xdr:colOff>581026</xdr:colOff>
      <xdr:row>20</xdr:row>
      <xdr:rowOff>152400</xdr:rowOff>
    </xdr:to>
    <xdr:graphicFrame macro="">
      <xdr:nvGraphicFramePr>
        <xdr:cNvPr id="6" name="Chart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28575</xdr:colOff>
      <xdr:row>35</xdr:row>
      <xdr:rowOff>9525</xdr:rowOff>
    </xdr:from>
    <xdr:to>
      <xdr:col>26</xdr:col>
      <xdr:colOff>581025</xdr:colOff>
      <xdr:row>51</xdr:row>
      <xdr:rowOff>104775</xdr:rowOff>
    </xdr:to>
    <xdr:graphicFrame macro="">
      <xdr:nvGraphicFramePr>
        <xdr:cNvPr id="7" name="Chart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18</xdr:col>
      <xdr:colOff>28575</xdr:colOff>
      <xdr:row>20</xdr:row>
      <xdr:rowOff>152400</xdr:rowOff>
    </xdr:from>
    <xdr:to>
      <xdr:col>26</xdr:col>
      <xdr:colOff>581025</xdr:colOff>
      <xdr:row>35</xdr:row>
      <xdr:rowOff>9525</xdr:rowOff>
    </xdr:to>
    <xdr:graphicFrame macro="">
      <xdr:nvGraphicFramePr>
        <xdr:cNvPr id="8" name="Chart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304800</xdr:colOff>
      <xdr:row>33</xdr:row>
      <xdr:rowOff>180975</xdr:rowOff>
    </xdr:from>
    <xdr:to>
      <xdr:col>8</xdr:col>
      <xdr:colOff>457200</xdr:colOff>
      <xdr:row>50</xdr:row>
      <xdr:rowOff>180975</xdr:rowOff>
    </xdr:to>
    <xdr:sp macro="" textlink="">
      <xdr:nvSpPr>
        <xdr:cNvPr id="9" name="TextBox 8">
          <a:extLst>
            <a:ext uri="{FF2B5EF4-FFF2-40B4-BE49-F238E27FC236}">
              <a16:creationId xmlns:a16="http://schemas.microsoft.com/office/drawing/2014/main" id="{00000000-0008-0000-0300-000009000000}"/>
            </a:ext>
          </a:extLst>
        </xdr:cNvPr>
        <xdr:cNvSpPr txBox="1"/>
      </xdr:nvSpPr>
      <xdr:spPr>
        <a:xfrm>
          <a:off x="2743200" y="6467475"/>
          <a:ext cx="2590800" cy="3238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a:t>Notes;</a:t>
          </a:r>
        </a:p>
        <a:p>
          <a:endParaRPr lang="en-US" sz="1000"/>
        </a:p>
        <a:p>
          <a:r>
            <a:rPr lang="en-US" sz="1000"/>
            <a:t>1  Combined Aggregate values used to compute the CF and WF are highlighted.</a:t>
          </a:r>
        </a:p>
        <a:p>
          <a:endParaRPr lang="en-US" sz="1000"/>
        </a:p>
        <a:p>
          <a:r>
            <a:rPr lang="en-US" sz="1000"/>
            <a:t>2  Results in these columns will be marked</a:t>
          </a:r>
          <a:r>
            <a:rPr lang="en-US" sz="1000" baseline="0"/>
            <a:t> when the conditions below occur.</a:t>
          </a:r>
          <a:endParaRPr lang="en-US" sz="1000"/>
        </a:p>
        <a:p>
          <a:pPr marL="91440" lvl="0">
            <a:spcBef>
              <a:spcPts val="600"/>
            </a:spcBef>
          </a:pPr>
          <a:r>
            <a:rPr lang="en-US" sz="1000"/>
            <a:t>*  Percent Retained Each Sieve.  Indicates more</a:t>
          </a:r>
          <a:r>
            <a:rPr lang="en-US" sz="1000" baseline="0"/>
            <a:t> than 10 percentage point change in percent retained on the sieve from the previous sieve.</a:t>
          </a:r>
          <a:endParaRPr lang="en-US" sz="1000"/>
        </a:p>
        <a:p>
          <a:pPr marL="91440">
            <a:spcBef>
              <a:spcPts val="600"/>
            </a:spcBef>
          </a:pPr>
          <a:r>
            <a:rPr lang="en-US" sz="1000" baseline="0">
              <a:solidFill>
                <a:schemeClr val="dk1"/>
              </a:solidFill>
              <a:latin typeface="+mn-lt"/>
              <a:ea typeface="+mn-ea"/>
              <a:cs typeface="+mn-cs"/>
            </a:rPr>
            <a:t>**  0.45 Power Chart Deviation.  Indicates a deviation from the Power Chart maximum density line greater than 7 percentage points.</a:t>
          </a:r>
        </a:p>
        <a:p>
          <a:endParaRPr lang="en-US" sz="1000"/>
        </a:p>
        <a:p>
          <a:pPr marL="0" marR="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latin typeface="+mn-lt"/>
              <a:ea typeface="+mn-ea"/>
              <a:cs typeface="+mn-cs"/>
            </a:rPr>
            <a:t>3  Power Chart is the theoretical max density straight line on the 0.45 Power Chart.  It starts</a:t>
          </a:r>
          <a:r>
            <a:rPr lang="en-US" sz="1000" baseline="0">
              <a:solidFill>
                <a:schemeClr val="dk1"/>
              </a:solidFill>
              <a:latin typeface="+mn-lt"/>
              <a:ea typeface="+mn-ea"/>
              <a:cs typeface="+mn-cs"/>
            </a:rPr>
            <a:t> at the origin of the chart and ends at the Nominal Maximum Sieve Size.</a:t>
          </a:r>
          <a:endParaRPr lang="en-US" sz="1000"/>
        </a:p>
      </xdr:txBody>
    </xdr:sp>
    <xdr:clientData/>
  </xdr:twoCellAnchor>
</xdr:wsDr>
</file>

<file path=xl/drawings/drawing10.xml><?xml version="1.0" encoding="utf-8"?>
<c:userShapes xmlns:c="http://schemas.openxmlformats.org/drawingml/2006/chart">
  <cdr:relSizeAnchor xmlns:cdr="http://schemas.openxmlformats.org/drawingml/2006/chartDrawing">
    <cdr:from>
      <cdr:x>0.38421</cdr:x>
      <cdr:y>0.68852</cdr:y>
    </cdr:from>
    <cdr:to>
      <cdr:x>0.75088</cdr:x>
      <cdr:y>0.76066</cdr:y>
    </cdr:to>
    <cdr:sp macro="" textlink="#REF!">
      <cdr:nvSpPr>
        <cdr:cNvPr id="2" name="TextBox 1"/>
        <cdr:cNvSpPr txBox="1"/>
      </cdr:nvSpPr>
      <cdr:spPr>
        <a:xfrm xmlns:a="http://schemas.openxmlformats.org/drawingml/2006/main">
          <a:off x="2085976" y="2000251"/>
          <a:ext cx="1990726" cy="2095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D55C8E18-8788-4A7F-8131-6EBF7D4F8291}" type="TxLink">
            <a:rPr lang="en-US" sz="1000"/>
            <a:pPr algn="ctr"/>
            <a:t> </a:t>
          </a:fld>
          <a:endParaRPr lang="en-US" sz="1000"/>
        </a:p>
      </cdr:txBody>
    </cdr:sp>
  </cdr:relSizeAnchor>
</c:userShapes>
</file>

<file path=xl/drawings/drawing11.xml><?xml version="1.0" encoding="utf-8"?>
<c:userShapes xmlns:c="http://schemas.openxmlformats.org/drawingml/2006/chart">
  <cdr:relSizeAnchor xmlns:cdr="http://schemas.openxmlformats.org/drawingml/2006/chartDrawing">
    <cdr:from>
      <cdr:x>0.40417</cdr:x>
      <cdr:y>0.56597</cdr:y>
    </cdr:from>
    <cdr:to>
      <cdr:x>0.5937</cdr:x>
      <cdr:y>0.65625</cdr:y>
    </cdr:to>
    <cdr:sp macro="" textlink="">
      <cdr:nvSpPr>
        <cdr:cNvPr id="2" name="TextBox 1"/>
        <cdr:cNvSpPr txBox="1"/>
      </cdr:nvSpPr>
      <cdr:spPr>
        <a:xfrm xmlns:a="http://schemas.openxmlformats.org/drawingml/2006/main">
          <a:off x="2198190" y="1897584"/>
          <a:ext cx="1030785" cy="302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Zone V, Rocky</a:t>
          </a:r>
        </a:p>
      </cdr:txBody>
    </cdr:sp>
  </cdr:relSizeAnchor>
  <cdr:relSizeAnchor xmlns:cdr="http://schemas.openxmlformats.org/drawingml/2006/chartDrawing">
    <cdr:from>
      <cdr:x>0.15833</cdr:x>
      <cdr:y>0.13636</cdr:y>
    </cdr:from>
    <cdr:to>
      <cdr:x>0.35026</cdr:x>
      <cdr:y>0.22664</cdr:y>
    </cdr:to>
    <cdr:sp macro="" textlink="">
      <cdr:nvSpPr>
        <cdr:cNvPr id="3" name="TextBox 2"/>
        <cdr:cNvSpPr txBox="1"/>
      </cdr:nvSpPr>
      <cdr:spPr>
        <a:xfrm xmlns:a="http://schemas.openxmlformats.org/drawingml/2006/main">
          <a:off x="861121" y="457200"/>
          <a:ext cx="1043864" cy="302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Zone IV, Sticky</a:t>
          </a:r>
        </a:p>
      </cdr:txBody>
    </cdr:sp>
  </cdr:relSizeAnchor>
  <cdr:relSizeAnchor xmlns:cdr="http://schemas.openxmlformats.org/drawingml/2006/chartDrawing">
    <cdr:from>
      <cdr:x>0.1018</cdr:x>
      <cdr:y>0.2983</cdr:y>
    </cdr:from>
    <cdr:to>
      <cdr:x>0.17709</cdr:x>
      <cdr:y>0.64205</cdr:y>
    </cdr:to>
    <cdr:sp macro="" textlink="">
      <cdr:nvSpPr>
        <cdr:cNvPr id="4" name="TextBox 3"/>
        <cdr:cNvSpPr txBox="1"/>
      </cdr:nvSpPr>
      <cdr:spPr>
        <a:xfrm xmlns:a="http://schemas.openxmlformats.org/drawingml/2006/main">
          <a:off x="553674" y="1000125"/>
          <a:ext cx="409486" cy="1152525"/>
        </a:xfrm>
        <a:prstGeom xmlns:a="http://schemas.openxmlformats.org/drawingml/2006/main" prst="rect">
          <a:avLst/>
        </a:prstGeom>
      </cdr:spPr>
      <cdr:txBody>
        <a:bodyPr xmlns:a="http://schemas.openxmlformats.org/drawingml/2006/main" vertOverflow="clip" vert="vert270" wrap="square" rtlCol="0"/>
        <a:lstStyle xmlns:a="http://schemas.openxmlformats.org/drawingml/2006/main"/>
        <a:p xmlns:a="http://schemas.openxmlformats.org/drawingml/2006/main">
          <a:pPr algn="ctr"/>
          <a:r>
            <a:rPr lang="en-US" sz="900"/>
            <a:t>Zone I, Gap Graded</a:t>
          </a:r>
        </a:p>
      </cdr:txBody>
    </cdr:sp>
  </cdr:relSizeAnchor>
  <cdr:relSizeAnchor xmlns:cdr="http://schemas.openxmlformats.org/drawingml/2006/chartDrawing">
    <cdr:from>
      <cdr:x>0.53804</cdr:x>
      <cdr:y>0.21339</cdr:y>
    </cdr:from>
    <cdr:to>
      <cdr:x>0.78109</cdr:x>
      <cdr:y>0.33239</cdr:y>
    </cdr:to>
    <cdr:sp macro="" textlink="">
      <cdr:nvSpPr>
        <cdr:cNvPr id="5" name="TextBox 4"/>
        <cdr:cNvSpPr txBox="1"/>
      </cdr:nvSpPr>
      <cdr:spPr>
        <a:xfrm xmlns:a="http://schemas.openxmlformats.org/drawingml/2006/main">
          <a:off x="2926276" y="715442"/>
          <a:ext cx="1321894" cy="3989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Zone III, Well</a:t>
          </a:r>
          <a:r>
            <a:rPr lang="en-US" sz="900" baseline="0"/>
            <a:t> Graded, 3/4" and finer</a:t>
          </a:r>
          <a:endParaRPr lang="en-US" sz="900"/>
        </a:p>
      </cdr:txBody>
    </cdr:sp>
  </cdr:relSizeAnchor>
  <cdr:relSizeAnchor xmlns:cdr="http://schemas.openxmlformats.org/drawingml/2006/chartDrawing">
    <cdr:from>
      <cdr:x>0.23292</cdr:x>
      <cdr:y>0.20486</cdr:y>
    </cdr:from>
    <cdr:to>
      <cdr:x>0.52539</cdr:x>
      <cdr:y>0.32387</cdr:y>
    </cdr:to>
    <cdr:sp macro="" textlink="">
      <cdr:nvSpPr>
        <cdr:cNvPr id="6" name="TextBox 5"/>
        <cdr:cNvSpPr txBox="1"/>
      </cdr:nvSpPr>
      <cdr:spPr>
        <a:xfrm xmlns:a="http://schemas.openxmlformats.org/drawingml/2006/main" rot="20713446">
          <a:off x="1266798" y="686839"/>
          <a:ext cx="1590678" cy="3990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900"/>
            <a:t>Zone II, Well</a:t>
          </a:r>
          <a:r>
            <a:rPr lang="en-US" sz="900" baseline="0"/>
            <a:t> Graded, 1 1/2" to 3/4"</a:t>
          </a:r>
          <a:endParaRPr lang="en-US" sz="900"/>
        </a:p>
      </cdr:txBody>
    </cdr:sp>
  </cdr:relSizeAnchor>
  <cdr:relSizeAnchor xmlns:cdr="http://schemas.openxmlformats.org/drawingml/2006/chartDrawing">
    <cdr:from>
      <cdr:x>0.15339</cdr:x>
      <cdr:y>0.58135</cdr:y>
    </cdr:from>
    <cdr:to>
      <cdr:x>0.2364</cdr:x>
      <cdr:y>0.64894</cdr:y>
    </cdr:to>
    <cdr:sp macro="" textlink="">
      <cdr:nvSpPr>
        <cdr:cNvPr id="7" name="TextBox 6"/>
        <cdr:cNvSpPr txBox="1"/>
      </cdr:nvSpPr>
      <cdr:spPr>
        <a:xfrm xmlns:a="http://schemas.openxmlformats.org/drawingml/2006/main" rot="20713446">
          <a:off x="832778" y="1949145"/>
          <a:ext cx="450699" cy="226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00"/>
            <a:t>II-a</a:t>
          </a:r>
        </a:p>
      </cdr:txBody>
    </cdr:sp>
  </cdr:relSizeAnchor>
  <cdr:relSizeAnchor xmlns:cdr="http://schemas.openxmlformats.org/drawingml/2006/chartDrawing">
    <cdr:from>
      <cdr:x>0.14988</cdr:x>
      <cdr:y>0.46487</cdr:y>
    </cdr:from>
    <cdr:to>
      <cdr:x>0.23289</cdr:x>
      <cdr:y>0.53246</cdr:y>
    </cdr:to>
    <cdr:sp macro="" textlink="">
      <cdr:nvSpPr>
        <cdr:cNvPr id="8" name="TextBox 7"/>
        <cdr:cNvSpPr txBox="1"/>
      </cdr:nvSpPr>
      <cdr:spPr>
        <a:xfrm xmlns:a="http://schemas.openxmlformats.org/drawingml/2006/main" rot="20713446">
          <a:off x="813729" y="1558620"/>
          <a:ext cx="450699" cy="226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00"/>
            <a:t>II-b</a:t>
          </a:r>
        </a:p>
      </cdr:txBody>
    </cdr:sp>
  </cdr:relSizeAnchor>
  <cdr:relSizeAnchor xmlns:cdr="http://schemas.openxmlformats.org/drawingml/2006/chartDrawing">
    <cdr:from>
      <cdr:x>0.14637</cdr:x>
      <cdr:y>0.33987</cdr:y>
    </cdr:from>
    <cdr:to>
      <cdr:x>0.22938</cdr:x>
      <cdr:y>0.40746</cdr:y>
    </cdr:to>
    <cdr:sp macro="" textlink="">
      <cdr:nvSpPr>
        <cdr:cNvPr id="9" name="TextBox 8"/>
        <cdr:cNvSpPr txBox="1"/>
      </cdr:nvSpPr>
      <cdr:spPr>
        <a:xfrm xmlns:a="http://schemas.openxmlformats.org/drawingml/2006/main" rot="20713446">
          <a:off x="794679" y="1139520"/>
          <a:ext cx="450699" cy="226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00"/>
            <a:t>II-c</a:t>
          </a:r>
        </a:p>
      </cdr:txBody>
    </cdr:sp>
  </cdr:relSizeAnchor>
</c:userShapes>
</file>

<file path=xl/drawings/drawing12.xml><?xml version="1.0" encoding="utf-8"?>
<c:userShapes xmlns:c="http://schemas.openxmlformats.org/drawingml/2006/chart">
  <cdr:relSizeAnchor xmlns:cdr="http://schemas.openxmlformats.org/drawingml/2006/chartDrawing">
    <cdr:from>
      <cdr:x>0.38421</cdr:x>
      <cdr:y>0.68852</cdr:y>
    </cdr:from>
    <cdr:to>
      <cdr:x>0.75088</cdr:x>
      <cdr:y>0.76066</cdr:y>
    </cdr:to>
    <cdr:sp macro="" textlink="'Calculation (3)'!$Z$40">
      <cdr:nvSpPr>
        <cdr:cNvPr id="2" name="TextBox 1"/>
        <cdr:cNvSpPr txBox="1"/>
      </cdr:nvSpPr>
      <cdr:spPr>
        <a:xfrm xmlns:a="http://schemas.openxmlformats.org/drawingml/2006/main">
          <a:off x="2085976" y="2000251"/>
          <a:ext cx="1990726" cy="2095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D55C8E18-8788-4A7F-8131-6EBF7D4F8291}" type="TxLink">
            <a:rPr lang="en-US" sz="1000"/>
            <a:pPr algn="ctr"/>
            <a:t> </a:t>
          </a:fld>
          <a:endParaRPr lang="en-US" sz="1000"/>
        </a:p>
      </cdr:txBody>
    </cdr:sp>
  </cdr:relSizeAnchor>
</c:userShapes>
</file>

<file path=xl/drawings/drawing13.xml><?xml version="1.0" encoding="utf-8"?>
<xdr:wsDr xmlns:xdr="http://schemas.openxmlformats.org/drawingml/2006/spreadsheetDrawing" xmlns:a="http://schemas.openxmlformats.org/drawingml/2006/main">
  <xdr:twoCellAnchor>
    <xdr:from>
      <xdr:col>27</xdr:col>
      <xdr:colOff>571500</xdr:colOff>
      <xdr:row>20</xdr:row>
      <xdr:rowOff>171450</xdr:rowOff>
    </xdr:from>
    <xdr:to>
      <xdr:col>36</xdr:col>
      <xdr:colOff>514350</xdr:colOff>
      <xdr:row>35</xdr:row>
      <xdr:rowOff>28575</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28576</xdr:colOff>
      <xdr:row>4</xdr:row>
      <xdr:rowOff>38100</xdr:rowOff>
    </xdr:from>
    <xdr:to>
      <xdr:col>26</xdr:col>
      <xdr:colOff>581026</xdr:colOff>
      <xdr:row>20</xdr:row>
      <xdr:rowOff>152400</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28575</xdr:colOff>
      <xdr:row>35</xdr:row>
      <xdr:rowOff>9525</xdr:rowOff>
    </xdr:from>
    <xdr:to>
      <xdr:col>26</xdr:col>
      <xdr:colOff>581025</xdr:colOff>
      <xdr:row>51</xdr:row>
      <xdr:rowOff>104775</xdr:rowOff>
    </xdr:to>
    <xdr:graphicFrame macro="">
      <xdr:nvGraphicFramePr>
        <xdr:cNvPr id="4" name="Chart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28575</xdr:colOff>
      <xdr:row>20</xdr:row>
      <xdr:rowOff>152400</xdr:rowOff>
    </xdr:from>
    <xdr:to>
      <xdr:col>26</xdr:col>
      <xdr:colOff>581025</xdr:colOff>
      <xdr:row>35</xdr:row>
      <xdr:rowOff>9525</xdr:rowOff>
    </xdr:to>
    <xdr:graphicFrame macro="">
      <xdr:nvGraphicFramePr>
        <xdr:cNvPr id="5" name="Chart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28576</xdr:colOff>
      <xdr:row>4</xdr:row>
      <xdr:rowOff>38100</xdr:rowOff>
    </xdr:from>
    <xdr:to>
      <xdr:col>26</xdr:col>
      <xdr:colOff>581026</xdr:colOff>
      <xdr:row>20</xdr:row>
      <xdr:rowOff>152400</xdr:rowOff>
    </xdr:to>
    <xdr:graphicFrame macro="">
      <xdr:nvGraphicFramePr>
        <xdr:cNvPr id="6" name="Chart 5">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28575</xdr:colOff>
      <xdr:row>35</xdr:row>
      <xdr:rowOff>9525</xdr:rowOff>
    </xdr:from>
    <xdr:to>
      <xdr:col>26</xdr:col>
      <xdr:colOff>581025</xdr:colOff>
      <xdr:row>51</xdr:row>
      <xdr:rowOff>104775</xdr:rowOff>
    </xdr:to>
    <xdr:graphicFrame macro="">
      <xdr:nvGraphicFramePr>
        <xdr:cNvPr id="7" name="Chart 6">
          <a:extLst>
            <a:ext uri="{FF2B5EF4-FFF2-40B4-BE49-F238E27FC236}">
              <a16:creationId xmlns:a16="http://schemas.microsoft.com/office/drawing/2014/main" id="{00000000-0008-0000-0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18</xdr:col>
      <xdr:colOff>28575</xdr:colOff>
      <xdr:row>20</xdr:row>
      <xdr:rowOff>152400</xdr:rowOff>
    </xdr:from>
    <xdr:to>
      <xdr:col>26</xdr:col>
      <xdr:colOff>581025</xdr:colOff>
      <xdr:row>35</xdr:row>
      <xdr:rowOff>9525</xdr:rowOff>
    </xdr:to>
    <xdr:graphicFrame macro="">
      <xdr:nvGraphicFramePr>
        <xdr:cNvPr id="8" name="Chart 7">
          <a:extLst>
            <a:ext uri="{FF2B5EF4-FFF2-40B4-BE49-F238E27FC236}">
              <a16:creationId xmlns:a16="http://schemas.microsoft.com/office/drawing/2014/main" id="{00000000-0008-0000-0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304800</xdr:colOff>
      <xdr:row>33</xdr:row>
      <xdr:rowOff>180975</xdr:rowOff>
    </xdr:from>
    <xdr:to>
      <xdr:col>8</xdr:col>
      <xdr:colOff>457200</xdr:colOff>
      <xdr:row>50</xdr:row>
      <xdr:rowOff>180975</xdr:rowOff>
    </xdr:to>
    <xdr:sp macro="" textlink="">
      <xdr:nvSpPr>
        <xdr:cNvPr id="9" name="TextBox 8">
          <a:extLst>
            <a:ext uri="{FF2B5EF4-FFF2-40B4-BE49-F238E27FC236}">
              <a16:creationId xmlns:a16="http://schemas.microsoft.com/office/drawing/2014/main" id="{00000000-0008-0000-0500-000009000000}"/>
            </a:ext>
          </a:extLst>
        </xdr:cNvPr>
        <xdr:cNvSpPr txBox="1"/>
      </xdr:nvSpPr>
      <xdr:spPr>
        <a:xfrm>
          <a:off x="2743200" y="6467475"/>
          <a:ext cx="2590800" cy="3238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a:t>Notes;</a:t>
          </a:r>
        </a:p>
        <a:p>
          <a:endParaRPr lang="en-US" sz="1000"/>
        </a:p>
        <a:p>
          <a:r>
            <a:rPr lang="en-US" sz="1000"/>
            <a:t>1  Combined Aggregate values used to compute the CF and WF are highlighted.</a:t>
          </a:r>
        </a:p>
        <a:p>
          <a:endParaRPr lang="en-US" sz="1000"/>
        </a:p>
        <a:p>
          <a:r>
            <a:rPr lang="en-US" sz="1000"/>
            <a:t>2  Results in these columns will be marked</a:t>
          </a:r>
          <a:r>
            <a:rPr lang="en-US" sz="1000" baseline="0"/>
            <a:t> when the conditions below occur.</a:t>
          </a:r>
          <a:endParaRPr lang="en-US" sz="1000"/>
        </a:p>
        <a:p>
          <a:pPr marL="91440" lvl="0">
            <a:spcBef>
              <a:spcPts val="600"/>
            </a:spcBef>
          </a:pPr>
          <a:r>
            <a:rPr lang="en-US" sz="1000"/>
            <a:t>*  Percent Retained Each Sieve.  Indicates more</a:t>
          </a:r>
          <a:r>
            <a:rPr lang="en-US" sz="1000" baseline="0"/>
            <a:t> than 10 percentage point change in percent retained on the sieve from the previous sieve.</a:t>
          </a:r>
          <a:endParaRPr lang="en-US" sz="1000"/>
        </a:p>
        <a:p>
          <a:pPr marL="91440">
            <a:spcBef>
              <a:spcPts val="600"/>
            </a:spcBef>
          </a:pPr>
          <a:r>
            <a:rPr lang="en-US" sz="1000" baseline="0">
              <a:solidFill>
                <a:schemeClr val="dk1"/>
              </a:solidFill>
              <a:latin typeface="+mn-lt"/>
              <a:ea typeface="+mn-ea"/>
              <a:cs typeface="+mn-cs"/>
            </a:rPr>
            <a:t>**  0.45 Power Chart Deviation.  Indicates a deviation from the Power Chart maximum density line greater than 7 percentage points.</a:t>
          </a:r>
        </a:p>
        <a:p>
          <a:endParaRPr lang="en-US" sz="1000"/>
        </a:p>
        <a:p>
          <a:pPr marL="0" marR="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latin typeface="+mn-lt"/>
              <a:ea typeface="+mn-ea"/>
              <a:cs typeface="+mn-cs"/>
            </a:rPr>
            <a:t>3  Power Chart is the theoretical max density straight line on the 0.45 Power Chart.  It starts</a:t>
          </a:r>
          <a:r>
            <a:rPr lang="en-US" sz="1000" baseline="0">
              <a:solidFill>
                <a:schemeClr val="dk1"/>
              </a:solidFill>
              <a:latin typeface="+mn-lt"/>
              <a:ea typeface="+mn-ea"/>
              <a:cs typeface="+mn-cs"/>
            </a:rPr>
            <a:t> at the origin of the chart and ends at the Nominal Maximum Sieve Size.</a:t>
          </a:r>
          <a:endParaRPr lang="en-US" sz="1000"/>
        </a:p>
      </xdr:txBody>
    </xdr:sp>
    <xdr:clientData/>
  </xdr:twoCellAnchor>
</xdr:wsDr>
</file>

<file path=xl/drawings/drawing14.xml><?xml version="1.0" encoding="utf-8"?>
<c:userShapes xmlns:c="http://schemas.openxmlformats.org/drawingml/2006/chart">
  <cdr:relSizeAnchor xmlns:cdr="http://schemas.openxmlformats.org/drawingml/2006/chartDrawing">
    <cdr:from>
      <cdr:x>0.38421</cdr:x>
      <cdr:y>0.68852</cdr:y>
    </cdr:from>
    <cdr:to>
      <cdr:x>0.75088</cdr:x>
      <cdr:y>0.76066</cdr:y>
    </cdr:to>
    <cdr:sp macro="" textlink="'Calculation (2)'!$Z$40">
      <cdr:nvSpPr>
        <cdr:cNvPr id="2" name="TextBox 1"/>
        <cdr:cNvSpPr txBox="1"/>
      </cdr:nvSpPr>
      <cdr:spPr>
        <a:xfrm xmlns:a="http://schemas.openxmlformats.org/drawingml/2006/main">
          <a:off x="2085976" y="2000251"/>
          <a:ext cx="1990726" cy="2095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D55C8E18-8788-4A7F-8131-6EBF7D4F8291}" type="TxLink">
            <a:rPr lang="en-US" sz="1000"/>
            <a:pPr algn="ctr"/>
            <a:t> </a:t>
          </a:fld>
          <a:endParaRPr lang="en-US" sz="1000"/>
        </a:p>
      </cdr:txBody>
    </cdr:sp>
  </cdr:relSizeAnchor>
</c:userShapes>
</file>

<file path=xl/drawings/drawing15.xml><?xml version="1.0" encoding="utf-8"?>
<c:userShapes xmlns:c="http://schemas.openxmlformats.org/drawingml/2006/chart">
  <cdr:relSizeAnchor xmlns:cdr="http://schemas.openxmlformats.org/drawingml/2006/chartDrawing">
    <cdr:from>
      <cdr:x>0.40417</cdr:x>
      <cdr:y>0.56597</cdr:y>
    </cdr:from>
    <cdr:to>
      <cdr:x>0.5937</cdr:x>
      <cdr:y>0.65625</cdr:y>
    </cdr:to>
    <cdr:sp macro="" textlink="">
      <cdr:nvSpPr>
        <cdr:cNvPr id="2" name="TextBox 1"/>
        <cdr:cNvSpPr txBox="1"/>
      </cdr:nvSpPr>
      <cdr:spPr>
        <a:xfrm xmlns:a="http://schemas.openxmlformats.org/drawingml/2006/main">
          <a:off x="2198190" y="1897584"/>
          <a:ext cx="1030785" cy="302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Zone V, Rocky</a:t>
          </a:r>
        </a:p>
      </cdr:txBody>
    </cdr:sp>
  </cdr:relSizeAnchor>
  <cdr:relSizeAnchor xmlns:cdr="http://schemas.openxmlformats.org/drawingml/2006/chartDrawing">
    <cdr:from>
      <cdr:x>0.15833</cdr:x>
      <cdr:y>0.13636</cdr:y>
    </cdr:from>
    <cdr:to>
      <cdr:x>0.35026</cdr:x>
      <cdr:y>0.22664</cdr:y>
    </cdr:to>
    <cdr:sp macro="" textlink="">
      <cdr:nvSpPr>
        <cdr:cNvPr id="3" name="TextBox 2"/>
        <cdr:cNvSpPr txBox="1"/>
      </cdr:nvSpPr>
      <cdr:spPr>
        <a:xfrm xmlns:a="http://schemas.openxmlformats.org/drawingml/2006/main">
          <a:off x="861121" y="457200"/>
          <a:ext cx="1043864" cy="302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Zone IV, Sticky</a:t>
          </a:r>
        </a:p>
      </cdr:txBody>
    </cdr:sp>
  </cdr:relSizeAnchor>
  <cdr:relSizeAnchor xmlns:cdr="http://schemas.openxmlformats.org/drawingml/2006/chartDrawing">
    <cdr:from>
      <cdr:x>0.1018</cdr:x>
      <cdr:y>0.2983</cdr:y>
    </cdr:from>
    <cdr:to>
      <cdr:x>0.17709</cdr:x>
      <cdr:y>0.64205</cdr:y>
    </cdr:to>
    <cdr:sp macro="" textlink="">
      <cdr:nvSpPr>
        <cdr:cNvPr id="4" name="TextBox 3"/>
        <cdr:cNvSpPr txBox="1"/>
      </cdr:nvSpPr>
      <cdr:spPr>
        <a:xfrm xmlns:a="http://schemas.openxmlformats.org/drawingml/2006/main">
          <a:off x="553674" y="1000125"/>
          <a:ext cx="409486" cy="1152525"/>
        </a:xfrm>
        <a:prstGeom xmlns:a="http://schemas.openxmlformats.org/drawingml/2006/main" prst="rect">
          <a:avLst/>
        </a:prstGeom>
      </cdr:spPr>
      <cdr:txBody>
        <a:bodyPr xmlns:a="http://schemas.openxmlformats.org/drawingml/2006/main" vertOverflow="clip" vert="vert270" wrap="square" rtlCol="0"/>
        <a:lstStyle xmlns:a="http://schemas.openxmlformats.org/drawingml/2006/main"/>
        <a:p xmlns:a="http://schemas.openxmlformats.org/drawingml/2006/main">
          <a:pPr algn="ctr"/>
          <a:r>
            <a:rPr lang="en-US" sz="900"/>
            <a:t>Zone I, Gap Graded</a:t>
          </a:r>
        </a:p>
      </cdr:txBody>
    </cdr:sp>
  </cdr:relSizeAnchor>
  <cdr:relSizeAnchor xmlns:cdr="http://schemas.openxmlformats.org/drawingml/2006/chartDrawing">
    <cdr:from>
      <cdr:x>0.53804</cdr:x>
      <cdr:y>0.21339</cdr:y>
    </cdr:from>
    <cdr:to>
      <cdr:x>0.78109</cdr:x>
      <cdr:y>0.33239</cdr:y>
    </cdr:to>
    <cdr:sp macro="" textlink="">
      <cdr:nvSpPr>
        <cdr:cNvPr id="5" name="TextBox 4"/>
        <cdr:cNvSpPr txBox="1"/>
      </cdr:nvSpPr>
      <cdr:spPr>
        <a:xfrm xmlns:a="http://schemas.openxmlformats.org/drawingml/2006/main">
          <a:off x="2926276" y="715442"/>
          <a:ext cx="1321894" cy="3989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Zone III, Well</a:t>
          </a:r>
          <a:r>
            <a:rPr lang="en-US" sz="900" baseline="0"/>
            <a:t> Graded, 3/4" and finer</a:t>
          </a:r>
          <a:endParaRPr lang="en-US" sz="900"/>
        </a:p>
      </cdr:txBody>
    </cdr:sp>
  </cdr:relSizeAnchor>
  <cdr:relSizeAnchor xmlns:cdr="http://schemas.openxmlformats.org/drawingml/2006/chartDrawing">
    <cdr:from>
      <cdr:x>0.23292</cdr:x>
      <cdr:y>0.20486</cdr:y>
    </cdr:from>
    <cdr:to>
      <cdr:x>0.52539</cdr:x>
      <cdr:y>0.32387</cdr:y>
    </cdr:to>
    <cdr:sp macro="" textlink="">
      <cdr:nvSpPr>
        <cdr:cNvPr id="6" name="TextBox 5"/>
        <cdr:cNvSpPr txBox="1"/>
      </cdr:nvSpPr>
      <cdr:spPr>
        <a:xfrm xmlns:a="http://schemas.openxmlformats.org/drawingml/2006/main" rot="20713446">
          <a:off x="1266798" y="686839"/>
          <a:ext cx="1590678" cy="3990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900"/>
            <a:t>Zone II, Well</a:t>
          </a:r>
          <a:r>
            <a:rPr lang="en-US" sz="900" baseline="0"/>
            <a:t> Graded, 1 1/2" to 3/4"</a:t>
          </a:r>
          <a:endParaRPr lang="en-US" sz="900"/>
        </a:p>
      </cdr:txBody>
    </cdr:sp>
  </cdr:relSizeAnchor>
  <cdr:relSizeAnchor xmlns:cdr="http://schemas.openxmlformats.org/drawingml/2006/chartDrawing">
    <cdr:from>
      <cdr:x>0.15339</cdr:x>
      <cdr:y>0.58135</cdr:y>
    </cdr:from>
    <cdr:to>
      <cdr:x>0.2364</cdr:x>
      <cdr:y>0.64894</cdr:y>
    </cdr:to>
    <cdr:sp macro="" textlink="">
      <cdr:nvSpPr>
        <cdr:cNvPr id="7" name="TextBox 6"/>
        <cdr:cNvSpPr txBox="1"/>
      </cdr:nvSpPr>
      <cdr:spPr>
        <a:xfrm xmlns:a="http://schemas.openxmlformats.org/drawingml/2006/main" rot="20713446">
          <a:off x="832778" y="1949145"/>
          <a:ext cx="450699" cy="226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00"/>
            <a:t>II-a</a:t>
          </a:r>
        </a:p>
      </cdr:txBody>
    </cdr:sp>
  </cdr:relSizeAnchor>
  <cdr:relSizeAnchor xmlns:cdr="http://schemas.openxmlformats.org/drawingml/2006/chartDrawing">
    <cdr:from>
      <cdr:x>0.14988</cdr:x>
      <cdr:y>0.46487</cdr:y>
    </cdr:from>
    <cdr:to>
      <cdr:x>0.23289</cdr:x>
      <cdr:y>0.53246</cdr:y>
    </cdr:to>
    <cdr:sp macro="" textlink="">
      <cdr:nvSpPr>
        <cdr:cNvPr id="8" name="TextBox 7"/>
        <cdr:cNvSpPr txBox="1"/>
      </cdr:nvSpPr>
      <cdr:spPr>
        <a:xfrm xmlns:a="http://schemas.openxmlformats.org/drawingml/2006/main" rot="20713446">
          <a:off x="813729" y="1558620"/>
          <a:ext cx="450699" cy="226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00"/>
            <a:t>II-b</a:t>
          </a:r>
        </a:p>
      </cdr:txBody>
    </cdr:sp>
  </cdr:relSizeAnchor>
  <cdr:relSizeAnchor xmlns:cdr="http://schemas.openxmlformats.org/drawingml/2006/chartDrawing">
    <cdr:from>
      <cdr:x>0.14637</cdr:x>
      <cdr:y>0.33987</cdr:y>
    </cdr:from>
    <cdr:to>
      <cdr:x>0.22938</cdr:x>
      <cdr:y>0.40746</cdr:y>
    </cdr:to>
    <cdr:sp macro="" textlink="">
      <cdr:nvSpPr>
        <cdr:cNvPr id="9" name="TextBox 8"/>
        <cdr:cNvSpPr txBox="1"/>
      </cdr:nvSpPr>
      <cdr:spPr>
        <a:xfrm xmlns:a="http://schemas.openxmlformats.org/drawingml/2006/main" rot="20713446">
          <a:off x="794679" y="1139520"/>
          <a:ext cx="450699" cy="226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00"/>
            <a:t>II-c</a:t>
          </a:r>
        </a:p>
      </cdr:txBody>
    </cdr:sp>
  </cdr:relSizeAnchor>
</c:userShapes>
</file>

<file path=xl/drawings/drawing16.xml><?xml version="1.0" encoding="utf-8"?>
<c:userShapes xmlns:c="http://schemas.openxmlformats.org/drawingml/2006/chart">
  <cdr:relSizeAnchor xmlns:cdr="http://schemas.openxmlformats.org/drawingml/2006/chartDrawing">
    <cdr:from>
      <cdr:x>0.38421</cdr:x>
      <cdr:y>0.68852</cdr:y>
    </cdr:from>
    <cdr:to>
      <cdr:x>0.75088</cdr:x>
      <cdr:y>0.76066</cdr:y>
    </cdr:to>
    <cdr:sp macro="" textlink="#REF!">
      <cdr:nvSpPr>
        <cdr:cNvPr id="2" name="TextBox 1"/>
        <cdr:cNvSpPr txBox="1"/>
      </cdr:nvSpPr>
      <cdr:spPr>
        <a:xfrm xmlns:a="http://schemas.openxmlformats.org/drawingml/2006/main">
          <a:off x="2085976" y="2000251"/>
          <a:ext cx="1990726" cy="2095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D55C8E18-8788-4A7F-8131-6EBF7D4F8291}" type="TxLink">
            <a:rPr lang="en-US" sz="1000"/>
            <a:pPr algn="ctr"/>
            <a:t> </a:t>
          </a:fld>
          <a:endParaRPr lang="en-US" sz="1000"/>
        </a:p>
      </cdr:txBody>
    </cdr:sp>
  </cdr:relSizeAnchor>
</c:userShapes>
</file>

<file path=xl/drawings/drawing17.xml><?xml version="1.0" encoding="utf-8"?>
<c:userShapes xmlns:c="http://schemas.openxmlformats.org/drawingml/2006/chart">
  <cdr:relSizeAnchor xmlns:cdr="http://schemas.openxmlformats.org/drawingml/2006/chartDrawing">
    <cdr:from>
      <cdr:x>0.40417</cdr:x>
      <cdr:y>0.56597</cdr:y>
    </cdr:from>
    <cdr:to>
      <cdr:x>0.5937</cdr:x>
      <cdr:y>0.65625</cdr:y>
    </cdr:to>
    <cdr:sp macro="" textlink="">
      <cdr:nvSpPr>
        <cdr:cNvPr id="2" name="TextBox 1"/>
        <cdr:cNvSpPr txBox="1"/>
      </cdr:nvSpPr>
      <cdr:spPr>
        <a:xfrm xmlns:a="http://schemas.openxmlformats.org/drawingml/2006/main">
          <a:off x="2198190" y="1897584"/>
          <a:ext cx="1030785" cy="302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Zone V, Rocky</a:t>
          </a:r>
        </a:p>
      </cdr:txBody>
    </cdr:sp>
  </cdr:relSizeAnchor>
  <cdr:relSizeAnchor xmlns:cdr="http://schemas.openxmlformats.org/drawingml/2006/chartDrawing">
    <cdr:from>
      <cdr:x>0.15833</cdr:x>
      <cdr:y>0.13636</cdr:y>
    </cdr:from>
    <cdr:to>
      <cdr:x>0.35026</cdr:x>
      <cdr:y>0.22664</cdr:y>
    </cdr:to>
    <cdr:sp macro="" textlink="">
      <cdr:nvSpPr>
        <cdr:cNvPr id="3" name="TextBox 2"/>
        <cdr:cNvSpPr txBox="1"/>
      </cdr:nvSpPr>
      <cdr:spPr>
        <a:xfrm xmlns:a="http://schemas.openxmlformats.org/drawingml/2006/main">
          <a:off x="861121" y="457200"/>
          <a:ext cx="1043864" cy="302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Zone IV, Sticky</a:t>
          </a:r>
        </a:p>
      </cdr:txBody>
    </cdr:sp>
  </cdr:relSizeAnchor>
  <cdr:relSizeAnchor xmlns:cdr="http://schemas.openxmlformats.org/drawingml/2006/chartDrawing">
    <cdr:from>
      <cdr:x>0.1018</cdr:x>
      <cdr:y>0.2983</cdr:y>
    </cdr:from>
    <cdr:to>
      <cdr:x>0.17709</cdr:x>
      <cdr:y>0.64205</cdr:y>
    </cdr:to>
    <cdr:sp macro="" textlink="">
      <cdr:nvSpPr>
        <cdr:cNvPr id="4" name="TextBox 3"/>
        <cdr:cNvSpPr txBox="1"/>
      </cdr:nvSpPr>
      <cdr:spPr>
        <a:xfrm xmlns:a="http://schemas.openxmlformats.org/drawingml/2006/main">
          <a:off x="553674" y="1000125"/>
          <a:ext cx="409486" cy="1152525"/>
        </a:xfrm>
        <a:prstGeom xmlns:a="http://schemas.openxmlformats.org/drawingml/2006/main" prst="rect">
          <a:avLst/>
        </a:prstGeom>
      </cdr:spPr>
      <cdr:txBody>
        <a:bodyPr xmlns:a="http://schemas.openxmlformats.org/drawingml/2006/main" vertOverflow="clip" vert="vert270" wrap="square" rtlCol="0"/>
        <a:lstStyle xmlns:a="http://schemas.openxmlformats.org/drawingml/2006/main"/>
        <a:p xmlns:a="http://schemas.openxmlformats.org/drawingml/2006/main">
          <a:pPr algn="ctr"/>
          <a:r>
            <a:rPr lang="en-US" sz="900"/>
            <a:t>Zone I, Gap Graded</a:t>
          </a:r>
        </a:p>
      </cdr:txBody>
    </cdr:sp>
  </cdr:relSizeAnchor>
  <cdr:relSizeAnchor xmlns:cdr="http://schemas.openxmlformats.org/drawingml/2006/chartDrawing">
    <cdr:from>
      <cdr:x>0.53804</cdr:x>
      <cdr:y>0.21339</cdr:y>
    </cdr:from>
    <cdr:to>
      <cdr:x>0.78109</cdr:x>
      <cdr:y>0.33239</cdr:y>
    </cdr:to>
    <cdr:sp macro="" textlink="">
      <cdr:nvSpPr>
        <cdr:cNvPr id="5" name="TextBox 4"/>
        <cdr:cNvSpPr txBox="1"/>
      </cdr:nvSpPr>
      <cdr:spPr>
        <a:xfrm xmlns:a="http://schemas.openxmlformats.org/drawingml/2006/main">
          <a:off x="2926276" y="715442"/>
          <a:ext cx="1321894" cy="3989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Zone III, Well</a:t>
          </a:r>
          <a:r>
            <a:rPr lang="en-US" sz="900" baseline="0"/>
            <a:t> Graded, 3/4" and finer</a:t>
          </a:r>
          <a:endParaRPr lang="en-US" sz="900"/>
        </a:p>
      </cdr:txBody>
    </cdr:sp>
  </cdr:relSizeAnchor>
  <cdr:relSizeAnchor xmlns:cdr="http://schemas.openxmlformats.org/drawingml/2006/chartDrawing">
    <cdr:from>
      <cdr:x>0.23292</cdr:x>
      <cdr:y>0.20486</cdr:y>
    </cdr:from>
    <cdr:to>
      <cdr:x>0.52539</cdr:x>
      <cdr:y>0.32387</cdr:y>
    </cdr:to>
    <cdr:sp macro="" textlink="">
      <cdr:nvSpPr>
        <cdr:cNvPr id="6" name="TextBox 5"/>
        <cdr:cNvSpPr txBox="1"/>
      </cdr:nvSpPr>
      <cdr:spPr>
        <a:xfrm xmlns:a="http://schemas.openxmlformats.org/drawingml/2006/main" rot="20713446">
          <a:off x="1266798" y="686839"/>
          <a:ext cx="1590678" cy="3990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900"/>
            <a:t>Zone II, Well</a:t>
          </a:r>
          <a:r>
            <a:rPr lang="en-US" sz="900" baseline="0"/>
            <a:t> Graded, 1 1/2" to 3/4"</a:t>
          </a:r>
          <a:endParaRPr lang="en-US" sz="900"/>
        </a:p>
      </cdr:txBody>
    </cdr:sp>
  </cdr:relSizeAnchor>
  <cdr:relSizeAnchor xmlns:cdr="http://schemas.openxmlformats.org/drawingml/2006/chartDrawing">
    <cdr:from>
      <cdr:x>0.15339</cdr:x>
      <cdr:y>0.58135</cdr:y>
    </cdr:from>
    <cdr:to>
      <cdr:x>0.2364</cdr:x>
      <cdr:y>0.64894</cdr:y>
    </cdr:to>
    <cdr:sp macro="" textlink="">
      <cdr:nvSpPr>
        <cdr:cNvPr id="7" name="TextBox 6"/>
        <cdr:cNvSpPr txBox="1"/>
      </cdr:nvSpPr>
      <cdr:spPr>
        <a:xfrm xmlns:a="http://schemas.openxmlformats.org/drawingml/2006/main" rot="20713446">
          <a:off x="832778" y="1949145"/>
          <a:ext cx="450699" cy="226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00"/>
            <a:t>II-a</a:t>
          </a:r>
        </a:p>
      </cdr:txBody>
    </cdr:sp>
  </cdr:relSizeAnchor>
  <cdr:relSizeAnchor xmlns:cdr="http://schemas.openxmlformats.org/drawingml/2006/chartDrawing">
    <cdr:from>
      <cdr:x>0.14988</cdr:x>
      <cdr:y>0.46487</cdr:y>
    </cdr:from>
    <cdr:to>
      <cdr:x>0.23289</cdr:x>
      <cdr:y>0.53246</cdr:y>
    </cdr:to>
    <cdr:sp macro="" textlink="">
      <cdr:nvSpPr>
        <cdr:cNvPr id="8" name="TextBox 7"/>
        <cdr:cNvSpPr txBox="1"/>
      </cdr:nvSpPr>
      <cdr:spPr>
        <a:xfrm xmlns:a="http://schemas.openxmlformats.org/drawingml/2006/main" rot="20713446">
          <a:off x="813729" y="1558620"/>
          <a:ext cx="450699" cy="226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00"/>
            <a:t>II-b</a:t>
          </a:r>
        </a:p>
      </cdr:txBody>
    </cdr:sp>
  </cdr:relSizeAnchor>
  <cdr:relSizeAnchor xmlns:cdr="http://schemas.openxmlformats.org/drawingml/2006/chartDrawing">
    <cdr:from>
      <cdr:x>0.14637</cdr:x>
      <cdr:y>0.33987</cdr:y>
    </cdr:from>
    <cdr:to>
      <cdr:x>0.22938</cdr:x>
      <cdr:y>0.40746</cdr:y>
    </cdr:to>
    <cdr:sp macro="" textlink="">
      <cdr:nvSpPr>
        <cdr:cNvPr id="9" name="TextBox 8"/>
        <cdr:cNvSpPr txBox="1"/>
      </cdr:nvSpPr>
      <cdr:spPr>
        <a:xfrm xmlns:a="http://schemas.openxmlformats.org/drawingml/2006/main" rot="20713446">
          <a:off x="794679" y="1139520"/>
          <a:ext cx="450699" cy="226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00"/>
            <a:t>II-c</a:t>
          </a:r>
        </a:p>
      </cdr:txBody>
    </cdr:sp>
  </cdr:relSizeAnchor>
</c:userShapes>
</file>

<file path=xl/drawings/drawing18.xml><?xml version="1.0" encoding="utf-8"?>
<c:userShapes xmlns:c="http://schemas.openxmlformats.org/drawingml/2006/chart">
  <cdr:relSizeAnchor xmlns:cdr="http://schemas.openxmlformats.org/drawingml/2006/chartDrawing">
    <cdr:from>
      <cdr:x>0.38421</cdr:x>
      <cdr:y>0.68852</cdr:y>
    </cdr:from>
    <cdr:to>
      <cdr:x>0.75088</cdr:x>
      <cdr:y>0.76066</cdr:y>
    </cdr:to>
    <cdr:sp macro="" textlink="'Calculation (2)'!$Z$40">
      <cdr:nvSpPr>
        <cdr:cNvPr id="2" name="TextBox 1"/>
        <cdr:cNvSpPr txBox="1"/>
      </cdr:nvSpPr>
      <cdr:spPr>
        <a:xfrm xmlns:a="http://schemas.openxmlformats.org/drawingml/2006/main">
          <a:off x="2085976" y="2000251"/>
          <a:ext cx="1990726" cy="2095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D55C8E18-8788-4A7F-8131-6EBF7D4F8291}" type="TxLink">
            <a:rPr lang="en-US" sz="1000"/>
            <a:pPr algn="ctr"/>
            <a:t> </a:t>
          </a:fld>
          <a:endParaRPr lang="en-US" sz="1000"/>
        </a:p>
      </cdr:txBody>
    </cdr:sp>
  </cdr:relSizeAnchor>
</c:userShapes>
</file>

<file path=xl/drawings/drawing19.xml><?xml version="1.0" encoding="utf-8"?>
<xdr:wsDr xmlns:xdr="http://schemas.openxmlformats.org/drawingml/2006/spreadsheetDrawing" xmlns:a="http://schemas.openxmlformats.org/drawingml/2006/main">
  <xdr:twoCellAnchor>
    <xdr:from>
      <xdr:col>27</xdr:col>
      <xdr:colOff>571500</xdr:colOff>
      <xdr:row>20</xdr:row>
      <xdr:rowOff>171450</xdr:rowOff>
    </xdr:from>
    <xdr:to>
      <xdr:col>36</xdr:col>
      <xdr:colOff>514350</xdr:colOff>
      <xdr:row>35</xdr:row>
      <xdr:rowOff>28575</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28576</xdr:colOff>
      <xdr:row>4</xdr:row>
      <xdr:rowOff>38100</xdr:rowOff>
    </xdr:from>
    <xdr:to>
      <xdr:col>26</xdr:col>
      <xdr:colOff>581026</xdr:colOff>
      <xdr:row>20</xdr:row>
      <xdr:rowOff>152400</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28575</xdr:colOff>
      <xdr:row>35</xdr:row>
      <xdr:rowOff>9525</xdr:rowOff>
    </xdr:from>
    <xdr:to>
      <xdr:col>26</xdr:col>
      <xdr:colOff>581025</xdr:colOff>
      <xdr:row>51</xdr:row>
      <xdr:rowOff>104775</xdr:rowOff>
    </xdr:to>
    <xdr:graphicFrame macro="">
      <xdr:nvGraphicFramePr>
        <xdr:cNvPr id="4" name="Chart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28575</xdr:colOff>
      <xdr:row>20</xdr:row>
      <xdr:rowOff>152400</xdr:rowOff>
    </xdr:from>
    <xdr:to>
      <xdr:col>26</xdr:col>
      <xdr:colOff>581025</xdr:colOff>
      <xdr:row>35</xdr:row>
      <xdr:rowOff>9525</xdr:rowOff>
    </xdr:to>
    <xdr:graphicFrame macro="">
      <xdr:nvGraphicFramePr>
        <xdr:cNvPr id="5" name="Chart 4">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28576</xdr:colOff>
      <xdr:row>4</xdr:row>
      <xdr:rowOff>38100</xdr:rowOff>
    </xdr:from>
    <xdr:to>
      <xdr:col>26</xdr:col>
      <xdr:colOff>581026</xdr:colOff>
      <xdr:row>20</xdr:row>
      <xdr:rowOff>152400</xdr:rowOff>
    </xdr:to>
    <xdr:graphicFrame macro="">
      <xdr:nvGraphicFramePr>
        <xdr:cNvPr id="6" name="Chart 5">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28575</xdr:colOff>
      <xdr:row>35</xdr:row>
      <xdr:rowOff>9525</xdr:rowOff>
    </xdr:from>
    <xdr:to>
      <xdr:col>26</xdr:col>
      <xdr:colOff>581025</xdr:colOff>
      <xdr:row>51</xdr:row>
      <xdr:rowOff>104775</xdr:rowOff>
    </xdr:to>
    <xdr:graphicFrame macro="">
      <xdr:nvGraphicFramePr>
        <xdr:cNvPr id="7" name="Chart 6">
          <a:extLst>
            <a:ext uri="{FF2B5EF4-FFF2-40B4-BE49-F238E27FC236}">
              <a16:creationId xmlns:a16="http://schemas.microsoft.com/office/drawing/2014/main" id="{00000000-0008-0000-0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18</xdr:col>
      <xdr:colOff>28575</xdr:colOff>
      <xdr:row>20</xdr:row>
      <xdr:rowOff>152400</xdr:rowOff>
    </xdr:from>
    <xdr:to>
      <xdr:col>26</xdr:col>
      <xdr:colOff>581025</xdr:colOff>
      <xdr:row>35</xdr:row>
      <xdr:rowOff>9525</xdr:rowOff>
    </xdr:to>
    <xdr:graphicFrame macro="">
      <xdr:nvGraphicFramePr>
        <xdr:cNvPr id="8" name="Chart 7">
          <a:extLst>
            <a:ext uri="{FF2B5EF4-FFF2-40B4-BE49-F238E27FC236}">
              <a16:creationId xmlns:a16="http://schemas.microsoft.com/office/drawing/2014/main" id="{00000000-0008-0000-0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304800</xdr:colOff>
      <xdr:row>33</xdr:row>
      <xdr:rowOff>180975</xdr:rowOff>
    </xdr:from>
    <xdr:to>
      <xdr:col>8</xdr:col>
      <xdr:colOff>457200</xdr:colOff>
      <xdr:row>50</xdr:row>
      <xdr:rowOff>180975</xdr:rowOff>
    </xdr:to>
    <xdr:sp macro="" textlink="">
      <xdr:nvSpPr>
        <xdr:cNvPr id="9" name="TextBox 8">
          <a:extLst>
            <a:ext uri="{FF2B5EF4-FFF2-40B4-BE49-F238E27FC236}">
              <a16:creationId xmlns:a16="http://schemas.microsoft.com/office/drawing/2014/main" id="{00000000-0008-0000-0600-000009000000}"/>
            </a:ext>
          </a:extLst>
        </xdr:cNvPr>
        <xdr:cNvSpPr txBox="1"/>
      </xdr:nvSpPr>
      <xdr:spPr>
        <a:xfrm>
          <a:off x="2743200" y="6467475"/>
          <a:ext cx="2590800" cy="3238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a:t>Notes;</a:t>
          </a:r>
        </a:p>
        <a:p>
          <a:endParaRPr lang="en-US" sz="1000"/>
        </a:p>
        <a:p>
          <a:r>
            <a:rPr lang="en-US" sz="1000"/>
            <a:t>1  Combined Aggregate values used to compute the CF and WF are highlighted.</a:t>
          </a:r>
        </a:p>
        <a:p>
          <a:endParaRPr lang="en-US" sz="1000"/>
        </a:p>
        <a:p>
          <a:r>
            <a:rPr lang="en-US" sz="1000"/>
            <a:t>2  Results in these columns will be marked</a:t>
          </a:r>
          <a:r>
            <a:rPr lang="en-US" sz="1000" baseline="0"/>
            <a:t> when the conditions below occur.</a:t>
          </a:r>
          <a:endParaRPr lang="en-US" sz="1000"/>
        </a:p>
        <a:p>
          <a:pPr marL="91440" lvl="0">
            <a:spcBef>
              <a:spcPts val="600"/>
            </a:spcBef>
          </a:pPr>
          <a:r>
            <a:rPr lang="en-US" sz="1000"/>
            <a:t>*  Percent Retained Each Sieve.  Indicates more</a:t>
          </a:r>
          <a:r>
            <a:rPr lang="en-US" sz="1000" baseline="0"/>
            <a:t> than 10 percentage point change in percent retained on the sieve from the previous sieve.</a:t>
          </a:r>
          <a:endParaRPr lang="en-US" sz="1000"/>
        </a:p>
        <a:p>
          <a:pPr marL="91440">
            <a:spcBef>
              <a:spcPts val="600"/>
            </a:spcBef>
          </a:pPr>
          <a:r>
            <a:rPr lang="en-US" sz="1000" baseline="0">
              <a:solidFill>
                <a:schemeClr val="dk1"/>
              </a:solidFill>
              <a:latin typeface="+mn-lt"/>
              <a:ea typeface="+mn-ea"/>
              <a:cs typeface="+mn-cs"/>
            </a:rPr>
            <a:t>**  0.45 Power Chart Deviation.  Indicates a deviation from the Power Chart maximum density line greater than 7 percentage points.</a:t>
          </a:r>
        </a:p>
        <a:p>
          <a:endParaRPr lang="en-US" sz="1000"/>
        </a:p>
        <a:p>
          <a:pPr marL="0" marR="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latin typeface="+mn-lt"/>
              <a:ea typeface="+mn-ea"/>
              <a:cs typeface="+mn-cs"/>
            </a:rPr>
            <a:t>3  Power Chart is the theoretical max density straight line on the 0.45 Power Chart.  It starts</a:t>
          </a:r>
          <a:r>
            <a:rPr lang="en-US" sz="1000" baseline="0">
              <a:solidFill>
                <a:schemeClr val="dk1"/>
              </a:solidFill>
              <a:latin typeface="+mn-lt"/>
              <a:ea typeface="+mn-ea"/>
              <a:cs typeface="+mn-cs"/>
            </a:rPr>
            <a:t> at the origin of the chart and ends at the Nominal Maximum Sieve Size.</a:t>
          </a:r>
          <a:endParaRPr lang="en-US" sz="1000"/>
        </a:p>
      </xdr:txBody>
    </xdr:sp>
    <xdr:clientData/>
  </xdr:twoCellAnchor>
</xdr:wsDr>
</file>

<file path=xl/drawings/drawing2.xml><?xml version="1.0" encoding="utf-8"?>
<c:userShapes xmlns:c="http://schemas.openxmlformats.org/drawingml/2006/chart">
  <cdr:relSizeAnchor xmlns:cdr="http://schemas.openxmlformats.org/drawingml/2006/chartDrawing">
    <cdr:from>
      <cdr:x>0.38421</cdr:x>
      <cdr:y>0.68852</cdr:y>
    </cdr:from>
    <cdr:to>
      <cdr:x>0.75088</cdr:x>
      <cdr:y>0.76066</cdr:y>
    </cdr:to>
    <cdr:sp macro="" textlink="'Calculation (4)'!$Z$40">
      <cdr:nvSpPr>
        <cdr:cNvPr id="2" name="TextBox 1"/>
        <cdr:cNvSpPr txBox="1"/>
      </cdr:nvSpPr>
      <cdr:spPr>
        <a:xfrm xmlns:a="http://schemas.openxmlformats.org/drawingml/2006/main">
          <a:off x="2085976" y="2000251"/>
          <a:ext cx="1990726" cy="2095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D55C8E18-8788-4A7F-8131-6EBF7D4F8291}" type="TxLink">
            <a:rPr lang="en-US" sz="1000"/>
            <a:pPr algn="ctr"/>
            <a:t> </a:t>
          </a:fld>
          <a:endParaRPr lang="en-US" sz="1000"/>
        </a:p>
      </cdr:txBody>
    </cdr:sp>
  </cdr:relSizeAnchor>
</c:userShapes>
</file>

<file path=xl/drawings/drawing20.xml><?xml version="1.0" encoding="utf-8"?>
<c:userShapes xmlns:c="http://schemas.openxmlformats.org/drawingml/2006/chart">
  <cdr:relSizeAnchor xmlns:cdr="http://schemas.openxmlformats.org/drawingml/2006/chartDrawing">
    <cdr:from>
      <cdr:x>0.38421</cdr:x>
      <cdr:y>0.68852</cdr:y>
    </cdr:from>
    <cdr:to>
      <cdr:x>0.75088</cdr:x>
      <cdr:y>0.76066</cdr:y>
    </cdr:to>
    <cdr:sp macro="" textlink="Calculation!$Z$40">
      <cdr:nvSpPr>
        <cdr:cNvPr id="2" name="TextBox 1"/>
        <cdr:cNvSpPr txBox="1"/>
      </cdr:nvSpPr>
      <cdr:spPr>
        <a:xfrm xmlns:a="http://schemas.openxmlformats.org/drawingml/2006/main">
          <a:off x="2085976" y="2000251"/>
          <a:ext cx="1990726" cy="2095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D55C8E18-8788-4A7F-8131-6EBF7D4F8291}" type="TxLink">
            <a:rPr lang="en-US" sz="1000"/>
            <a:pPr algn="ctr"/>
            <a:t> </a:t>
          </a:fld>
          <a:endParaRPr lang="en-US" sz="1000"/>
        </a:p>
      </cdr:txBody>
    </cdr:sp>
  </cdr:relSizeAnchor>
</c:userShapes>
</file>

<file path=xl/drawings/drawing21.xml><?xml version="1.0" encoding="utf-8"?>
<c:userShapes xmlns:c="http://schemas.openxmlformats.org/drawingml/2006/chart">
  <cdr:relSizeAnchor xmlns:cdr="http://schemas.openxmlformats.org/drawingml/2006/chartDrawing">
    <cdr:from>
      <cdr:x>0.40417</cdr:x>
      <cdr:y>0.56597</cdr:y>
    </cdr:from>
    <cdr:to>
      <cdr:x>0.5937</cdr:x>
      <cdr:y>0.65625</cdr:y>
    </cdr:to>
    <cdr:sp macro="" textlink="">
      <cdr:nvSpPr>
        <cdr:cNvPr id="2" name="TextBox 1"/>
        <cdr:cNvSpPr txBox="1"/>
      </cdr:nvSpPr>
      <cdr:spPr>
        <a:xfrm xmlns:a="http://schemas.openxmlformats.org/drawingml/2006/main">
          <a:off x="2198190" y="1897584"/>
          <a:ext cx="1030785" cy="302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Zone V, Rocky</a:t>
          </a:r>
        </a:p>
      </cdr:txBody>
    </cdr:sp>
  </cdr:relSizeAnchor>
  <cdr:relSizeAnchor xmlns:cdr="http://schemas.openxmlformats.org/drawingml/2006/chartDrawing">
    <cdr:from>
      <cdr:x>0.15833</cdr:x>
      <cdr:y>0.13636</cdr:y>
    </cdr:from>
    <cdr:to>
      <cdr:x>0.35026</cdr:x>
      <cdr:y>0.22664</cdr:y>
    </cdr:to>
    <cdr:sp macro="" textlink="">
      <cdr:nvSpPr>
        <cdr:cNvPr id="3" name="TextBox 2"/>
        <cdr:cNvSpPr txBox="1"/>
      </cdr:nvSpPr>
      <cdr:spPr>
        <a:xfrm xmlns:a="http://schemas.openxmlformats.org/drawingml/2006/main">
          <a:off x="861121" y="457200"/>
          <a:ext cx="1043864" cy="302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Zone IV, Sticky</a:t>
          </a:r>
        </a:p>
      </cdr:txBody>
    </cdr:sp>
  </cdr:relSizeAnchor>
  <cdr:relSizeAnchor xmlns:cdr="http://schemas.openxmlformats.org/drawingml/2006/chartDrawing">
    <cdr:from>
      <cdr:x>0.1018</cdr:x>
      <cdr:y>0.2983</cdr:y>
    </cdr:from>
    <cdr:to>
      <cdr:x>0.17709</cdr:x>
      <cdr:y>0.64205</cdr:y>
    </cdr:to>
    <cdr:sp macro="" textlink="">
      <cdr:nvSpPr>
        <cdr:cNvPr id="4" name="TextBox 3"/>
        <cdr:cNvSpPr txBox="1"/>
      </cdr:nvSpPr>
      <cdr:spPr>
        <a:xfrm xmlns:a="http://schemas.openxmlformats.org/drawingml/2006/main">
          <a:off x="553674" y="1000125"/>
          <a:ext cx="409486" cy="1152525"/>
        </a:xfrm>
        <a:prstGeom xmlns:a="http://schemas.openxmlformats.org/drawingml/2006/main" prst="rect">
          <a:avLst/>
        </a:prstGeom>
      </cdr:spPr>
      <cdr:txBody>
        <a:bodyPr xmlns:a="http://schemas.openxmlformats.org/drawingml/2006/main" vertOverflow="clip" vert="vert270" wrap="square" rtlCol="0"/>
        <a:lstStyle xmlns:a="http://schemas.openxmlformats.org/drawingml/2006/main"/>
        <a:p xmlns:a="http://schemas.openxmlformats.org/drawingml/2006/main">
          <a:pPr algn="ctr"/>
          <a:r>
            <a:rPr lang="en-US" sz="900"/>
            <a:t>Zone I, Gap Graded</a:t>
          </a:r>
        </a:p>
      </cdr:txBody>
    </cdr:sp>
  </cdr:relSizeAnchor>
  <cdr:relSizeAnchor xmlns:cdr="http://schemas.openxmlformats.org/drawingml/2006/chartDrawing">
    <cdr:from>
      <cdr:x>0.53804</cdr:x>
      <cdr:y>0.21339</cdr:y>
    </cdr:from>
    <cdr:to>
      <cdr:x>0.78109</cdr:x>
      <cdr:y>0.33239</cdr:y>
    </cdr:to>
    <cdr:sp macro="" textlink="">
      <cdr:nvSpPr>
        <cdr:cNvPr id="5" name="TextBox 4"/>
        <cdr:cNvSpPr txBox="1"/>
      </cdr:nvSpPr>
      <cdr:spPr>
        <a:xfrm xmlns:a="http://schemas.openxmlformats.org/drawingml/2006/main">
          <a:off x="2926276" y="715442"/>
          <a:ext cx="1321894" cy="3989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Zone III, Well</a:t>
          </a:r>
          <a:r>
            <a:rPr lang="en-US" sz="900" baseline="0"/>
            <a:t> Graded, 3/4" and finer</a:t>
          </a:r>
          <a:endParaRPr lang="en-US" sz="900"/>
        </a:p>
      </cdr:txBody>
    </cdr:sp>
  </cdr:relSizeAnchor>
  <cdr:relSizeAnchor xmlns:cdr="http://schemas.openxmlformats.org/drawingml/2006/chartDrawing">
    <cdr:from>
      <cdr:x>0.23292</cdr:x>
      <cdr:y>0.20486</cdr:y>
    </cdr:from>
    <cdr:to>
      <cdr:x>0.52539</cdr:x>
      <cdr:y>0.32387</cdr:y>
    </cdr:to>
    <cdr:sp macro="" textlink="">
      <cdr:nvSpPr>
        <cdr:cNvPr id="6" name="TextBox 5"/>
        <cdr:cNvSpPr txBox="1"/>
      </cdr:nvSpPr>
      <cdr:spPr>
        <a:xfrm xmlns:a="http://schemas.openxmlformats.org/drawingml/2006/main" rot="20713446">
          <a:off x="1266798" y="686839"/>
          <a:ext cx="1590678" cy="3990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900"/>
            <a:t>Zone II, Well</a:t>
          </a:r>
          <a:r>
            <a:rPr lang="en-US" sz="900" baseline="0"/>
            <a:t> Graded, 1 1/2" to 3/4"</a:t>
          </a:r>
          <a:endParaRPr lang="en-US" sz="900"/>
        </a:p>
      </cdr:txBody>
    </cdr:sp>
  </cdr:relSizeAnchor>
  <cdr:relSizeAnchor xmlns:cdr="http://schemas.openxmlformats.org/drawingml/2006/chartDrawing">
    <cdr:from>
      <cdr:x>0.15339</cdr:x>
      <cdr:y>0.58135</cdr:y>
    </cdr:from>
    <cdr:to>
      <cdr:x>0.2364</cdr:x>
      <cdr:y>0.64894</cdr:y>
    </cdr:to>
    <cdr:sp macro="" textlink="">
      <cdr:nvSpPr>
        <cdr:cNvPr id="7" name="TextBox 6"/>
        <cdr:cNvSpPr txBox="1"/>
      </cdr:nvSpPr>
      <cdr:spPr>
        <a:xfrm xmlns:a="http://schemas.openxmlformats.org/drawingml/2006/main" rot="20713446">
          <a:off x="832778" y="1949145"/>
          <a:ext cx="450699" cy="226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00"/>
            <a:t>II-a</a:t>
          </a:r>
        </a:p>
      </cdr:txBody>
    </cdr:sp>
  </cdr:relSizeAnchor>
  <cdr:relSizeAnchor xmlns:cdr="http://schemas.openxmlformats.org/drawingml/2006/chartDrawing">
    <cdr:from>
      <cdr:x>0.14988</cdr:x>
      <cdr:y>0.46487</cdr:y>
    </cdr:from>
    <cdr:to>
      <cdr:x>0.23289</cdr:x>
      <cdr:y>0.53246</cdr:y>
    </cdr:to>
    <cdr:sp macro="" textlink="">
      <cdr:nvSpPr>
        <cdr:cNvPr id="8" name="TextBox 7"/>
        <cdr:cNvSpPr txBox="1"/>
      </cdr:nvSpPr>
      <cdr:spPr>
        <a:xfrm xmlns:a="http://schemas.openxmlformats.org/drawingml/2006/main" rot="20713446">
          <a:off x="813729" y="1558620"/>
          <a:ext cx="450699" cy="226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00"/>
            <a:t>II-b</a:t>
          </a:r>
        </a:p>
      </cdr:txBody>
    </cdr:sp>
  </cdr:relSizeAnchor>
  <cdr:relSizeAnchor xmlns:cdr="http://schemas.openxmlformats.org/drawingml/2006/chartDrawing">
    <cdr:from>
      <cdr:x>0.14637</cdr:x>
      <cdr:y>0.33987</cdr:y>
    </cdr:from>
    <cdr:to>
      <cdr:x>0.22938</cdr:x>
      <cdr:y>0.40746</cdr:y>
    </cdr:to>
    <cdr:sp macro="" textlink="">
      <cdr:nvSpPr>
        <cdr:cNvPr id="9" name="TextBox 8"/>
        <cdr:cNvSpPr txBox="1"/>
      </cdr:nvSpPr>
      <cdr:spPr>
        <a:xfrm xmlns:a="http://schemas.openxmlformats.org/drawingml/2006/main" rot="20713446">
          <a:off x="794679" y="1139520"/>
          <a:ext cx="450699" cy="226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00"/>
            <a:t>II-c</a:t>
          </a:r>
        </a:p>
      </cdr:txBody>
    </cdr:sp>
  </cdr:relSizeAnchor>
</c:userShapes>
</file>

<file path=xl/drawings/drawing22.xml><?xml version="1.0" encoding="utf-8"?>
<c:userShapes xmlns:c="http://schemas.openxmlformats.org/drawingml/2006/chart">
  <cdr:relSizeAnchor xmlns:cdr="http://schemas.openxmlformats.org/drawingml/2006/chartDrawing">
    <cdr:from>
      <cdr:x>0.38421</cdr:x>
      <cdr:y>0.68852</cdr:y>
    </cdr:from>
    <cdr:to>
      <cdr:x>0.75088</cdr:x>
      <cdr:y>0.76066</cdr:y>
    </cdr:to>
    <cdr:sp macro="" textlink="'Aggregate Gradation'!$U$31">
      <cdr:nvSpPr>
        <cdr:cNvPr id="2" name="TextBox 1"/>
        <cdr:cNvSpPr txBox="1"/>
      </cdr:nvSpPr>
      <cdr:spPr>
        <a:xfrm xmlns:a="http://schemas.openxmlformats.org/drawingml/2006/main">
          <a:off x="2085976" y="2000251"/>
          <a:ext cx="1990726" cy="2095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D55C8E18-8788-4A7F-8131-6EBF7D4F8291}" type="TxLink">
            <a:rPr lang="en-US" sz="1000"/>
            <a:pPr algn="ctr"/>
            <a:t> </a:t>
          </a:fld>
          <a:endParaRPr lang="en-US" sz="1000"/>
        </a:p>
      </cdr:txBody>
    </cdr:sp>
  </cdr:relSizeAnchor>
</c:userShapes>
</file>

<file path=xl/drawings/drawing23.xml><?xml version="1.0" encoding="utf-8"?>
<c:userShapes xmlns:c="http://schemas.openxmlformats.org/drawingml/2006/chart">
  <cdr:relSizeAnchor xmlns:cdr="http://schemas.openxmlformats.org/drawingml/2006/chartDrawing">
    <cdr:from>
      <cdr:x>0.40417</cdr:x>
      <cdr:y>0.56597</cdr:y>
    </cdr:from>
    <cdr:to>
      <cdr:x>0.5937</cdr:x>
      <cdr:y>0.65625</cdr:y>
    </cdr:to>
    <cdr:sp macro="" textlink="">
      <cdr:nvSpPr>
        <cdr:cNvPr id="2" name="TextBox 1"/>
        <cdr:cNvSpPr txBox="1"/>
      </cdr:nvSpPr>
      <cdr:spPr>
        <a:xfrm xmlns:a="http://schemas.openxmlformats.org/drawingml/2006/main">
          <a:off x="2198190" y="1897584"/>
          <a:ext cx="1030785" cy="302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Zone V, Rocky</a:t>
          </a:r>
        </a:p>
      </cdr:txBody>
    </cdr:sp>
  </cdr:relSizeAnchor>
  <cdr:relSizeAnchor xmlns:cdr="http://schemas.openxmlformats.org/drawingml/2006/chartDrawing">
    <cdr:from>
      <cdr:x>0.15833</cdr:x>
      <cdr:y>0.13636</cdr:y>
    </cdr:from>
    <cdr:to>
      <cdr:x>0.35026</cdr:x>
      <cdr:y>0.22664</cdr:y>
    </cdr:to>
    <cdr:sp macro="" textlink="">
      <cdr:nvSpPr>
        <cdr:cNvPr id="3" name="TextBox 2"/>
        <cdr:cNvSpPr txBox="1"/>
      </cdr:nvSpPr>
      <cdr:spPr>
        <a:xfrm xmlns:a="http://schemas.openxmlformats.org/drawingml/2006/main">
          <a:off x="861121" y="457200"/>
          <a:ext cx="1043864" cy="302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Zone IV, Sticky</a:t>
          </a:r>
        </a:p>
      </cdr:txBody>
    </cdr:sp>
  </cdr:relSizeAnchor>
  <cdr:relSizeAnchor xmlns:cdr="http://schemas.openxmlformats.org/drawingml/2006/chartDrawing">
    <cdr:from>
      <cdr:x>0.1018</cdr:x>
      <cdr:y>0.2983</cdr:y>
    </cdr:from>
    <cdr:to>
      <cdr:x>0.17709</cdr:x>
      <cdr:y>0.64205</cdr:y>
    </cdr:to>
    <cdr:sp macro="" textlink="">
      <cdr:nvSpPr>
        <cdr:cNvPr id="4" name="TextBox 3"/>
        <cdr:cNvSpPr txBox="1"/>
      </cdr:nvSpPr>
      <cdr:spPr>
        <a:xfrm xmlns:a="http://schemas.openxmlformats.org/drawingml/2006/main">
          <a:off x="553674" y="1000125"/>
          <a:ext cx="409486" cy="1152525"/>
        </a:xfrm>
        <a:prstGeom xmlns:a="http://schemas.openxmlformats.org/drawingml/2006/main" prst="rect">
          <a:avLst/>
        </a:prstGeom>
      </cdr:spPr>
      <cdr:txBody>
        <a:bodyPr xmlns:a="http://schemas.openxmlformats.org/drawingml/2006/main" vertOverflow="clip" vert="vert270" wrap="square" rtlCol="0"/>
        <a:lstStyle xmlns:a="http://schemas.openxmlformats.org/drawingml/2006/main"/>
        <a:p xmlns:a="http://schemas.openxmlformats.org/drawingml/2006/main">
          <a:pPr algn="ctr"/>
          <a:r>
            <a:rPr lang="en-US" sz="900"/>
            <a:t>Zone I, Gap Graded</a:t>
          </a:r>
        </a:p>
      </cdr:txBody>
    </cdr:sp>
  </cdr:relSizeAnchor>
  <cdr:relSizeAnchor xmlns:cdr="http://schemas.openxmlformats.org/drawingml/2006/chartDrawing">
    <cdr:from>
      <cdr:x>0.53804</cdr:x>
      <cdr:y>0.21339</cdr:y>
    </cdr:from>
    <cdr:to>
      <cdr:x>0.78109</cdr:x>
      <cdr:y>0.33239</cdr:y>
    </cdr:to>
    <cdr:sp macro="" textlink="">
      <cdr:nvSpPr>
        <cdr:cNvPr id="5" name="TextBox 4"/>
        <cdr:cNvSpPr txBox="1"/>
      </cdr:nvSpPr>
      <cdr:spPr>
        <a:xfrm xmlns:a="http://schemas.openxmlformats.org/drawingml/2006/main">
          <a:off x="2926276" y="715442"/>
          <a:ext cx="1321894" cy="3989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Zone III, Well</a:t>
          </a:r>
          <a:r>
            <a:rPr lang="en-US" sz="900" baseline="0"/>
            <a:t> Graded, 3/4" and finer</a:t>
          </a:r>
          <a:endParaRPr lang="en-US" sz="900"/>
        </a:p>
      </cdr:txBody>
    </cdr:sp>
  </cdr:relSizeAnchor>
  <cdr:relSizeAnchor xmlns:cdr="http://schemas.openxmlformats.org/drawingml/2006/chartDrawing">
    <cdr:from>
      <cdr:x>0.23292</cdr:x>
      <cdr:y>0.20486</cdr:y>
    </cdr:from>
    <cdr:to>
      <cdr:x>0.52539</cdr:x>
      <cdr:y>0.32387</cdr:y>
    </cdr:to>
    <cdr:sp macro="" textlink="">
      <cdr:nvSpPr>
        <cdr:cNvPr id="6" name="TextBox 5"/>
        <cdr:cNvSpPr txBox="1"/>
      </cdr:nvSpPr>
      <cdr:spPr>
        <a:xfrm xmlns:a="http://schemas.openxmlformats.org/drawingml/2006/main" rot="20713446">
          <a:off x="1266798" y="686839"/>
          <a:ext cx="1590678" cy="3990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900"/>
            <a:t>Zone II, Well</a:t>
          </a:r>
          <a:r>
            <a:rPr lang="en-US" sz="900" baseline="0"/>
            <a:t> Graded, 1 1/2" to 3/4"</a:t>
          </a:r>
          <a:endParaRPr lang="en-US" sz="900"/>
        </a:p>
      </cdr:txBody>
    </cdr:sp>
  </cdr:relSizeAnchor>
  <cdr:relSizeAnchor xmlns:cdr="http://schemas.openxmlformats.org/drawingml/2006/chartDrawing">
    <cdr:from>
      <cdr:x>0.15339</cdr:x>
      <cdr:y>0.58135</cdr:y>
    </cdr:from>
    <cdr:to>
      <cdr:x>0.2364</cdr:x>
      <cdr:y>0.64894</cdr:y>
    </cdr:to>
    <cdr:sp macro="" textlink="">
      <cdr:nvSpPr>
        <cdr:cNvPr id="7" name="TextBox 6"/>
        <cdr:cNvSpPr txBox="1"/>
      </cdr:nvSpPr>
      <cdr:spPr>
        <a:xfrm xmlns:a="http://schemas.openxmlformats.org/drawingml/2006/main" rot="20713446">
          <a:off x="832778" y="1949145"/>
          <a:ext cx="450699" cy="226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00"/>
            <a:t>II-a</a:t>
          </a:r>
        </a:p>
      </cdr:txBody>
    </cdr:sp>
  </cdr:relSizeAnchor>
  <cdr:relSizeAnchor xmlns:cdr="http://schemas.openxmlformats.org/drawingml/2006/chartDrawing">
    <cdr:from>
      <cdr:x>0.14988</cdr:x>
      <cdr:y>0.46487</cdr:y>
    </cdr:from>
    <cdr:to>
      <cdr:x>0.23289</cdr:x>
      <cdr:y>0.53246</cdr:y>
    </cdr:to>
    <cdr:sp macro="" textlink="">
      <cdr:nvSpPr>
        <cdr:cNvPr id="8" name="TextBox 7"/>
        <cdr:cNvSpPr txBox="1"/>
      </cdr:nvSpPr>
      <cdr:spPr>
        <a:xfrm xmlns:a="http://schemas.openxmlformats.org/drawingml/2006/main" rot="20713446">
          <a:off x="813729" y="1558620"/>
          <a:ext cx="450699" cy="226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00"/>
            <a:t>II-b</a:t>
          </a:r>
        </a:p>
      </cdr:txBody>
    </cdr:sp>
  </cdr:relSizeAnchor>
  <cdr:relSizeAnchor xmlns:cdr="http://schemas.openxmlformats.org/drawingml/2006/chartDrawing">
    <cdr:from>
      <cdr:x>0.14637</cdr:x>
      <cdr:y>0.33987</cdr:y>
    </cdr:from>
    <cdr:to>
      <cdr:x>0.22938</cdr:x>
      <cdr:y>0.40746</cdr:y>
    </cdr:to>
    <cdr:sp macro="" textlink="">
      <cdr:nvSpPr>
        <cdr:cNvPr id="9" name="TextBox 8"/>
        <cdr:cNvSpPr txBox="1"/>
      </cdr:nvSpPr>
      <cdr:spPr>
        <a:xfrm xmlns:a="http://schemas.openxmlformats.org/drawingml/2006/main" rot="20713446">
          <a:off x="794679" y="1139520"/>
          <a:ext cx="450699" cy="226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00"/>
            <a:t>II-c</a:t>
          </a:r>
        </a:p>
      </cdr:txBody>
    </cdr:sp>
  </cdr:relSizeAnchor>
</c:userShapes>
</file>

<file path=xl/drawings/drawing24.xml><?xml version="1.0" encoding="utf-8"?>
<c:userShapes xmlns:c="http://schemas.openxmlformats.org/drawingml/2006/chart">
  <cdr:relSizeAnchor xmlns:cdr="http://schemas.openxmlformats.org/drawingml/2006/chartDrawing">
    <cdr:from>
      <cdr:x>0.38421</cdr:x>
      <cdr:y>0.68852</cdr:y>
    </cdr:from>
    <cdr:to>
      <cdr:x>0.75088</cdr:x>
      <cdr:y>0.76066</cdr:y>
    </cdr:to>
    <cdr:sp macro="" textlink="Calculation!$Z$40">
      <cdr:nvSpPr>
        <cdr:cNvPr id="2" name="TextBox 1"/>
        <cdr:cNvSpPr txBox="1"/>
      </cdr:nvSpPr>
      <cdr:spPr>
        <a:xfrm xmlns:a="http://schemas.openxmlformats.org/drawingml/2006/main">
          <a:off x="2085976" y="2000251"/>
          <a:ext cx="1990726" cy="2095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D55C8E18-8788-4A7F-8131-6EBF7D4F8291}" type="TxLink">
            <a:rPr lang="en-US" sz="1000"/>
            <a:pPr algn="ctr"/>
            <a:t> </a:t>
          </a:fld>
          <a:endParaRPr lang="en-US" sz="1000"/>
        </a:p>
      </cdr:txBody>
    </cdr:sp>
  </cdr:relSizeAnchor>
</c:userShapes>
</file>

<file path=xl/drawings/drawing3.xml><?xml version="1.0" encoding="utf-8"?>
<c:userShapes xmlns:c="http://schemas.openxmlformats.org/drawingml/2006/chart">
  <cdr:relSizeAnchor xmlns:cdr="http://schemas.openxmlformats.org/drawingml/2006/chartDrawing">
    <cdr:from>
      <cdr:x>0.40417</cdr:x>
      <cdr:y>0.56597</cdr:y>
    </cdr:from>
    <cdr:to>
      <cdr:x>0.5937</cdr:x>
      <cdr:y>0.65625</cdr:y>
    </cdr:to>
    <cdr:sp macro="" textlink="">
      <cdr:nvSpPr>
        <cdr:cNvPr id="2" name="TextBox 1"/>
        <cdr:cNvSpPr txBox="1"/>
      </cdr:nvSpPr>
      <cdr:spPr>
        <a:xfrm xmlns:a="http://schemas.openxmlformats.org/drawingml/2006/main">
          <a:off x="2198190" y="1897584"/>
          <a:ext cx="1030785" cy="302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Zone V, Rocky</a:t>
          </a:r>
        </a:p>
      </cdr:txBody>
    </cdr:sp>
  </cdr:relSizeAnchor>
  <cdr:relSizeAnchor xmlns:cdr="http://schemas.openxmlformats.org/drawingml/2006/chartDrawing">
    <cdr:from>
      <cdr:x>0.15833</cdr:x>
      <cdr:y>0.13636</cdr:y>
    </cdr:from>
    <cdr:to>
      <cdr:x>0.35026</cdr:x>
      <cdr:y>0.22664</cdr:y>
    </cdr:to>
    <cdr:sp macro="" textlink="">
      <cdr:nvSpPr>
        <cdr:cNvPr id="3" name="TextBox 2"/>
        <cdr:cNvSpPr txBox="1"/>
      </cdr:nvSpPr>
      <cdr:spPr>
        <a:xfrm xmlns:a="http://schemas.openxmlformats.org/drawingml/2006/main">
          <a:off x="861121" y="457200"/>
          <a:ext cx="1043864" cy="302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Zone IV, Sticky</a:t>
          </a:r>
        </a:p>
      </cdr:txBody>
    </cdr:sp>
  </cdr:relSizeAnchor>
  <cdr:relSizeAnchor xmlns:cdr="http://schemas.openxmlformats.org/drawingml/2006/chartDrawing">
    <cdr:from>
      <cdr:x>0.1018</cdr:x>
      <cdr:y>0.2983</cdr:y>
    </cdr:from>
    <cdr:to>
      <cdr:x>0.17709</cdr:x>
      <cdr:y>0.64205</cdr:y>
    </cdr:to>
    <cdr:sp macro="" textlink="">
      <cdr:nvSpPr>
        <cdr:cNvPr id="4" name="TextBox 3"/>
        <cdr:cNvSpPr txBox="1"/>
      </cdr:nvSpPr>
      <cdr:spPr>
        <a:xfrm xmlns:a="http://schemas.openxmlformats.org/drawingml/2006/main">
          <a:off x="553674" y="1000125"/>
          <a:ext cx="409486" cy="1152525"/>
        </a:xfrm>
        <a:prstGeom xmlns:a="http://schemas.openxmlformats.org/drawingml/2006/main" prst="rect">
          <a:avLst/>
        </a:prstGeom>
      </cdr:spPr>
      <cdr:txBody>
        <a:bodyPr xmlns:a="http://schemas.openxmlformats.org/drawingml/2006/main" vertOverflow="clip" vert="vert270" wrap="square" rtlCol="0"/>
        <a:lstStyle xmlns:a="http://schemas.openxmlformats.org/drawingml/2006/main"/>
        <a:p xmlns:a="http://schemas.openxmlformats.org/drawingml/2006/main">
          <a:pPr algn="ctr"/>
          <a:r>
            <a:rPr lang="en-US" sz="900"/>
            <a:t>Zone I, Gap Graded</a:t>
          </a:r>
        </a:p>
      </cdr:txBody>
    </cdr:sp>
  </cdr:relSizeAnchor>
  <cdr:relSizeAnchor xmlns:cdr="http://schemas.openxmlformats.org/drawingml/2006/chartDrawing">
    <cdr:from>
      <cdr:x>0.53804</cdr:x>
      <cdr:y>0.21339</cdr:y>
    </cdr:from>
    <cdr:to>
      <cdr:x>0.78109</cdr:x>
      <cdr:y>0.33239</cdr:y>
    </cdr:to>
    <cdr:sp macro="" textlink="">
      <cdr:nvSpPr>
        <cdr:cNvPr id="5" name="TextBox 4"/>
        <cdr:cNvSpPr txBox="1"/>
      </cdr:nvSpPr>
      <cdr:spPr>
        <a:xfrm xmlns:a="http://schemas.openxmlformats.org/drawingml/2006/main">
          <a:off x="2926276" y="715442"/>
          <a:ext cx="1321894" cy="3989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Zone III, Well</a:t>
          </a:r>
          <a:r>
            <a:rPr lang="en-US" sz="900" baseline="0"/>
            <a:t> Graded, 3/4" and finer</a:t>
          </a:r>
          <a:endParaRPr lang="en-US" sz="900"/>
        </a:p>
      </cdr:txBody>
    </cdr:sp>
  </cdr:relSizeAnchor>
  <cdr:relSizeAnchor xmlns:cdr="http://schemas.openxmlformats.org/drawingml/2006/chartDrawing">
    <cdr:from>
      <cdr:x>0.23292</cdr:x>
      <cdr:y>0.20486</cdr:y>
    </cdr:from>
    <cdr:to>
      <cdr:x>0.52539</cdr:x>
      <cdr:y>0.32387</cdr:y>
    </cdr:to>
    <cdr:sp macro="" textlink="">
      <cdr:nvSpPr>
        <cdr:cNvPr id="6" name="TextBox 5"/>
        <cdr:cNvSpPr txBox="1"/>
      </cdr:nvSpPr>
      <cdr:spPr>
        <a:xfrm xmlns:a="http://schemas.openxmlformats.org/drawingml/2006/main" rot="20713446">
          <a:off x="1266798" y="686839"/>
          <a:ext cx="1590678" cy="3990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900"/>
            <a:t>Zone II, Well</a:t>
          </a:r>
          <a:r>
            <a:rPr lang="en-US" sz="900" baseline="0"/>
            <a:t> Graded, 1 1/2" to 3/4"</a:t>
          </a:r>
          <a:endParaRPr lang="en-US" sz="900"/>
        </a:p>
      </cdr:txBody>
    </cdr:sp>
  </cdr:relSizeAnchor>
  <cdr:relSizeAnchor xmlns:cdr="http://schemas.openxmlformats.org/drawingml/2006/chartDrawing">
    <cdr:from>
      <cdr:x>0.15339</cdr:x>
      <cdr:y>0.58135</cdr:y>
    </cdr:from>
    <cdr:to>
      <cdr:x>0.2364</cdr:x>
      <cdr:y>0.64894</cdr:y>
    </cdr:to>
    <cdr:sp macro="" textlink="">
      <cdr:nvSpPr>
        <cdr:cNvPr id="7" name="TextBox 6"/>
        <cdr:cNvSpPr txBox="1"/>
      </cdr:nvSpPr>
      <cdr:spPr>
        <a:xfrm xmlns:a="http://schemas.openxmlformats.org/drawingml/2006/main" rot="20713446">
          <a:off x="832778" y="1949145"/>
          <a:ext cx="450699" cy="226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00"/>
            <a:t>II-a</a:t>
          </a:r>
        </a:p>
      </cdr:txBody>
    </cdr:sp>
  </cdr:relSizeAnchor>
  <cdr:relSizeAnchor xmlns:cdr="http://schemas.openxmlformats.org/drawingml/2006/chartDrawing">
    <cdr:from>
      <cdr:x>0.14988</cdr:x>
      <cdr:y>0.46487</cdr:y>
    </cdr:from>
    <cdr:to>
      <cdr:x>0.23289</cdr:x>
      <cdr:y>0.53246</cdr:y>
    </cdr:to>
    <cdr:sp macro="" textlink="">
      <cdr:nvSpPr>
        <cdr:cNvPr id="8" name="TextBox 7"/>
        <cdr:cNvSpPr txBox="1"/>
      </cdr:nvSpPr>
      <cdr:spPr>
        <a:xfrm xmlns:a="http://schemas.openxmlformats.org/drawingml/2006/main" rot="20713446">
          <a:off x="813729" y="1558620"/>
          <a:ext cx="450699" cy="226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00"/>
            <a:t>II-b</a:t>
          </a:r>
        </a:p>
      </cdr:txBody>
    </cdr:sp>
  </cdr:relSizeAnchor>
  <cdr:relSizeAnchor xmlns:cdr="http://schemas.openxmlformats.org/drawingml/2006/chartDrawing">
    <cdr:from>
      <cdr:x>0.14637</cdr:x>
      <cdr:y>0.33987</cdr:y>
    </cdr:from>
    <cdr:to>
      <cdr:x>0.22938</cdr:x>
      <cdr:y>0.40746</cdr:y>
    </cdr:to>
    <cdr:sp macro="" textlink="">
      <cdr:nvSpPr>
        <cdr:cNvPr id="9" name="TextBox 8"/>
        <cdr:cNvSpPr txBox="1"/>
      </cdr:nvSpPr>
      <cdr:spPr>
        <a:xfrm xmlns:a="http://schemas.openxmlformats.org/drawingml/2006/main" rot="20713446">
          <a:off x="794679" y="1139520"/>
          <a:ext cx="450699" cy="226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00"/>
            <a:t>II-c</a:t>
          </a:r>
        </a:p>
      </cdr:txBody>
    </cdr:sp>
  </cdr:relSizeAnchor>
</c:userShapes>
</file>

<file path=xl/drawings/drawing4.xml><?xml version="1.0" encoding="utf-8"?>
<c:userShapes xmlns:c="http://schemas.openxmlformats.org/drawingml/2006/chart">
  <cdr:relSizeAnchor xmlns:cdr="http://schemas.openxmlformats.org/drawingml/2006/chartDrawing">
    <cdr:from>
      <cdr:x>0.38421</cdr:x>
      <cdr:y>0.68852</cdr:y>
    </cdr:from>
    <cdr:to>
      <cdr:x>0.75088</cdr:x>
      <cdr:y>0.76066</cdr:y>
    </cdr:to>
    <cdr:sp macro="" textlink="#REF!">
      <cdr:nvSpPr>
        <cdr:cNvPr id="2" name="TextBox 1"/>
        <cdr:cNvSpPr txBox="1"/>
      </cdr:nvSpPr>
      <cdr:spPr>
        <a:xfrm xmlns:a="http://schemas.openxmlformats.org/drawingml/2006/main">
          <a:off x="2085976" y="2000251"/>
          <a:ext cx="1990726" cy="2095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D55C8E18-8788-4A7F-8131-6EBF7D4F8291}" type="TxLink">
            <a:rPr lang="en-US" sz="1000"/>
            <a:pPr algn="ctr"/>
            <a:t> </a:t>
          </a:fld>
          <a:endParaRPr lang="en-US" sz="1000"/>
        </a:p>
      </cdr:txBody>
    </cdr:sp>
  </cdr:relSizeAnchor>
</c:userShapes>
</file>

<file path=xl/drawings/drawing5.xml><?xml version="1.0" encoding="utf-8"?>
<c:userShapes xmlns:c="http://schemas.openxmlformats.org/drawingml/2006/chart">
  <cdr:relSizeAnchor xmlns:cdr="http://schemas.openxmlformats.org/drawingml/2006/chartDrawing">
    <cdr:from>
      <cdr:x>0.40417</cdr:x>
      <cdr:y>0.56597</cdr:y>
    </cdr:from>
    <cdr:to>
      <cdr:x>0.5937</cdr:x>
      <cdr:y>0.65625</cdr:y>
    </cdr:to>
    <cdr:sp macro="" textlink="">
      <cdr:nvSpPr>
        <cdr:cNvPr id="2" name="TextBox 1"/>
        <cdr:cNvSpPr txBox="1"/>
      </cdr:nvSpPr>
      <cdr:spPr>
        <a:xfrm xmlns:a="http://schemas.openxmlformats.org/drawingml/2006/main">
          <a:off x="2198190" y="1897584"/>
          <a:ext cx="1030785" cy="302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Zone V, Rocky</a:t>
          </a:r>
        </a:p>
      </cdr:txBody>
    </cdr:sp>
  </cdr:relSizeAnchor>
  <cdr:relSizeAnchor xmlns:cdr="http://schemas.openxmlformats.org/drawingml/2006/chartDrawing">
    <cdr:from>
      <cdr:x>0.15833</cdr:x>
      <cdr:y>0.13636</cdr:y>
    </cdr:from>
    <cdr:to>
      <cdr:x>0.35026</cdr:x>
      <cdr:y>0.22664</cdr:y>
    </cdr:to>
    <cdr:sp macro="" textlink="">
      <cdr:nvSpPr>
        <cdr:cNvPr id="3" name="TextBox 2"/>
        <cdr:cNvSpPr txBox="1"/>
      </cdr:nvSpPr>
      <cdr:spPr>
        <a:xfrm xmlns:a="http://schemas.openxmlformats.org/drawingml/2006/main">
          <a:off x="861121" y="457200"/>
          <a:ext cx="1043864" cy="302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Zone IV, Sticky</a:t>
          </a:r>
        </a:p>
      </cdr:txBody>
    </cdr:sp>
  </cdr:relSizeAnchor>
  <cdr:relSizeAnchor xmlns:cdr="http://schemas.openxmlformats.org/drawingml/2006/chartDrawing">
    <cdr:from>
      <cdr:x>0.1018</cdr:x>
      <cdr:y>0.2983</cdr:y>
    </cdr:from>
    <cdr:to>
      <cdr:x>0.17709</cdr:x>
      <cdr:y>0.64205</cdr:y>
    </cdr:to>
    <cdr:sp macro="" textlink="">
      <cdr:nvSpPr>
        <cdr:cNvPr id="4" name="TextBox 3"/>
        <cdr:cNvSpPr txBox="1"/>
      </cdr:nvSpPr>
      <cdr:spPr>
        <a:xfrm xmlns:a="http://schemas.openxmlformats.org/drawingml/2006/main">
          <a:off x="553674" y="1000125"/>
          <a:ext cx="409486" cy="1152525"/>
        </a:xfrm>
        <a:prstGeom xmlns:a="http://schemas.openxmlformats.org/drawingml/2006/main" prst="rect">
          <a:avLst/>
        </a:prstGeom>
      </cdr:spPr>
      <cdr:txBody>
        <a:bodyPr xmlns:a="http://schemas.openxmlformats.org/drawingml/2006/main" vertOverflow="clip" vert="vert270" wrap="square" rtlCol="0"/>
        <a:lstStyle xmlns:a="http://schemas.openxmlformats.org/drawingml/2006/main"/>
        <a:p xmlns:a="http://schemas.openxmlformats.org/drawingml/2006/main">
          <a:pPr algn="ctr"/>
          <a:r>
            <a:rPr lang="en-US" sz="900"/>
            <a:t>Zone I, Gap Graded</a:t>
          </a:r>
        </a:p>
      </cdr:txBody>
    </cdr:sp>
  </cdr:relSizeAnchor>
  <cdr:relSizeAnchor xmlns:cdr="http://schemas.openxmlformats.org/drawingml/2006/chartDrawing">
    <cdr:from>
      <cdr:x>0.53804</cdr:x>
      <cdr:y>0.21339</cdr:y>
    </cdr:from>
    <cdr:to>
      <cdr:x>0.78109</cdr:x>
      <cdr:y>0.33239</cdr:y>
    </cdr:to>
    <cdr:sp macro="" textlink="">
      <cdr:nvSpPr>
        <cdr:cNvPr id="5" name="TextBox 4"/>
        <cdr:cNvSpPr txBox="1"/>
      </cdr:nvSpPr>
      <cdr:spPr>
        <a:xfrm xmlns:a="http://schemas.openxmlformats.org/drawingml/2006/main">
          <a:off x="2926276" y="715442"/>
          <a:ext cx="1321894" cy="3989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Zone III, Well</a:t>
          </a:r>
          <a:r>
            <a:rPr lang="en-US" sz="900" baseline="0"/>
            <a:t> Graded, 3/4" and finer</a:t>
          </a:r>
          <a:endParaRPr lang="en-US" sz="900"/>
        </a:p>
      </cdr:txBody>
    </cdr:sp>
  </cdr:relSizeAnchor>
  <cdr:relSizeAnchor xmlns:cdr="http://schemas.openxmlformats.org/drawingml/2006/chartDrawing">
    <cdr:from>
      <cdr:x>0.23292</cdr:x>
      <cdr:y>0.20486</cdr:y>
    </cdr:from>
    <cdr:to>
      <cdr:x>0.52539</cdr:x>
      <cdr:y>0.32387</cdr:y>
    </cdr:to>
    <cdr:sp macro="" textlink="">
      <cdr:nvSpPr>
        <cdr:cNvPr id="6" name="TextBox 5"/>
        <cdr:cNvSpPr txBox="1"/>
      </cdr:nvSpPr>
      <cdr:spPr>
        <a:xfrm xmlns:a="http://schemas.openxmlformats.org/drawingml/2006/main" rot="20713446">
          <a:off x="1266798" y="686839"/>
          <a:ext cx="1590678" cy="3990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900"/>
            <a:t>Zone II, Well</a:t>
          </a:r>
          <a:r>
            <a:rPr lang="en-US" sz="900" baseline="0"/>
            <a:t> Graded, 1 1/2" to 3/4"</a:t>
          </a:r>
          <a:endParaRPr lang="en-US" sz="900"/>
        </a:p>
      </cdr:txBody>
    </cdr:sp>
  </cdr:relSizeAnchor>
  <cdr:relSizeAnchor xmlns:cdr="http://schemas.openxmlformats.org/drawingml/2006/chartDrawing">
    <cdr:from>
      <cdr:x>0.15339</cdr:x>
      <cdr:y>0.58135</cdr:y>
    </cdr:from>
    <cdr:to>
      <cdr:x>0.2364</cdr:x>
      <cdr:y>0.64894</cdr:y>
    </cdr:to>
    <cdr:sp macro="" textlink="">
      <cdr:nvSpPr>
        <cdr:cNvPr id="7" name="TextBox 6"/>
        <cdr:cNvSpPr txBox="1"/>
      </cdr:nvSpPr>
      <cdr:spPr>
        <a:xfrm xmlns:a="http://schemas.openxmlformats.org/drawingml/2006/main" rot="20713446">
          <a:off x="832778" y="1949145"/>
          <a:ext cx="450699" cy="226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00"/>
            <a:t>II-a</a:t>
          </a:r>
        </a:p>
      </cdr:txBody>
    </cdr:sp>
  </cdr:relSizeAnchor>
  <cdr:relSizeAnchor xmlns:cdr="http://schemas.openxmlformats.org/drawingml/2006/chartDrawing">
    <cdr:from>
      <cdr:x>0.14988</cdr:x>
      <cdr:y>0.46487</cdr:y>
    </cdr:from>
    <cdr:to>
      <cdr:x>0.23289</cdr:x>
      <cdr:y>0.53246</cdr:y>
    </cdr:to>
    <cdr:sp macro="" textlink="">
      <cdr:nvSpPr>
        <cdr:cNvPr id="8" name="TextBox 7"/>
        <cdr:cNvSpPr txBox="1"/>
      </cdr:nvSpPr>
      <cdr:spPr>
        <a:xfrm xmlns:a="http://schemas.openxmlformats.org/drawingml/2006/main" rot="20713446">
          <a:off x="813729" y="1558620"/>
          <a:ext cx="450699" cy="226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00"/>
            <a:t>II-b</a:t>
          </a:r>
        </a:p>
      </cdr:txBody>
    </cdr:sp>
  </cdr:relSizeAnchor>
  <cdr:relSizeAnchor xmlns:cdr="http://schemas.openxmlformats.org/drawingml/2006/chartDrawing">
    <cdr:from>
      <cdr:x>0.14637</cdr:x>
      <cdr:y>0.33987</cdr:y>
    </cdr:from>
    <cdr:to>
      <cdr:x>0.22938</cdr:x>
      <cdr:y>0.40746</cdr:y>
    </cdr:to>
    <cdr:sp macro="" textlink="">
      <cdr:nvSpPr>
        <cdr:cNvPr id="9" name="TextBox 8"/>
        <cdr:cNvSpPr txBox="1"/>
      </cdr:nvSpPr>
      <cdr:spPr>
        <a:xfrm xmlns:a="http://schemas.openxmlformats.org/drawingml/2006/main" rot="20713446">
          <a:off x="794679" y="1139520"/>
          <a:ext cx="450699" cy="226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00"/>
            <a:t>II-c</a:t>
          </a:r>
        </a:p>
      </cdr:txBody>
    </cdr:sp>
  </cdr:relSizeAnchor>
</c:userShapes>
</file>

<file path=xl/drawings/drawing6.xml><?xml version="1.0" encoding="utf-8"?>
<c:userShapes xmlns:c="http://schemas.openxmlformats.org/drawingml/2006/chart">
  <cdr:relSizeAnchor xmlns:cdr="http://schemas.openxmlformats.org/drawingml/2006/chartDrawing">
    <cdr:from>
      <cdr:x>0.38421</cdr:x>
      <cdr:y>0.68852</cdr:y>
    </cdr:from>
    <cdr:to>
      <cdr:x>0.75088</cdr:x>
      <cdr:y>0.76066</cdr:y>
    </cdr:to>
    <cdr:sp macro="" textlink="'Calculation (4)'!$Z$40">
      <cdr:nvSpPr>
        <cdr:cNvPr id="2" name="TextBox 1"/>
        <cdr:cNvSpPr txBox="1"/>
      </cdr:nvSpPr>
      <cdr:spPr>
        <a:xfrm xmlns:a="http://schemas.openxmlformats.org/drawingml/2006/main">
          <a:off x="2085976" y="2000251"/>
          <a:ext cx="1990726" cy="2095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D55C8E18-8788-4A7F-8131-6EBF7D4F8291}" type="TxLink">
            <a:rPr lang="en-US" sz="1000"/>
            <a:pPr algn="ctr"/>
            <a:t> </a:t>
          </a:fld>
          <a:endParaRPr lang="en-US" sz="1000"/>
        </a:p>
      </cdr:txBody>
    </cdr:sp>
  </cdr:relSizeAnchor>
</c:userShapes>
</file>

<file path=xl/drawings/drawing7.xml><?xml version="1.0" encoding="utf-8"?>
<xdr:wsDr xmlns:xdr="http://schemas.openxmlformats.org/drawingml/2006/spreadsheetDrawing" xmlns:a="http://schemas.openxmlformats.org/drawingml/2006/main">
  <xdr:twoCellAnchor>
    <xdr:from>
      <xdr:col>27</xdr:col>
      <xdr:colOff>571500</xdr:colOff>
      <xdr:row>20</xdr:row>
      <xdr:rowOff>171450</xdr:rowOff>
    </xdr:from>
    <xdr:to>
      <xdr:col>36</xdr:col>
      <xdr:colOff>514350</xdr:colOff>
      <xdr:row>35</xdr:row>
      <xdr:rowOff>28575</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28576</xdr:colOff>
      <xdr:row>4</xdr:row>
      <xdr:rowOff>38100</xdr:rowOff>
    </xdr:from>
    <xdr:to>
      <xdr:col>26</xdr:col>
      <xdr:colOff>581026</xdr:colOff>
      <xdr:row>20</xdr:row>
      <xdr:rowOff>152400</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28575</xdr:colOff>
      <xdr:row>35</xdr:row>
      <xdr:rowOff>9525</xdr:rowOff>
    </xdr:from>
    <xdr:to>
      <xdr:col>26</xdr:col>
      <xdr:colOff>581025</xdr:colOff>
      <xdr:row>51</xdr:row>
      <xdr:rowOff>104775</xdr:rowOff>
    </xdr:to>
    <xdr:graphicFrame macro="">
      <xdr:nvGraphicFramePr>
        <xdr:cNvPr id="4" name="Chart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28575</xdr:colOff>
      <xdr:row>20</xdr:row>
      <xdr:rowOff>152400</xdr:rowOff>
    </xdr:from>
    <xdr:to>
      <xdr:col>26</xdr:col>
      <xdr:colOff>581025</xdr:colOff>
      <xdr:row>35</xdr:row>
      <xdr:rowOff>9525</xdr:rowOff>
    </xdr:to>
    <xdr:graphicFrame macro="">
      <xdr:nvGraphicFramePr>
        <xdr:cNvPr id="5" name="Chart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28576</xdr:colOff>
      <xdr:row>4</xdr:row>
      <xdr:rowOff>38100</xdr:rowOff>
    </xdr:from>
    <xdr:to>
      <xdr:col>26</xdr:col>
      <xdr:colOff>581026</xdr:colOff>
      <xdr:row>20</xdr:row>
      <xdr:rowOff>152400</xdr:rowOff>
    </xdr:to>
    <xdr:graphicFrame macro="">
      <xdr:nvGraphicFramePr>
        <xdr:cNvPr id="6" name="Chart 5">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28575</xdr:colOff>
      <xdr:row>35</xdr:row>
      <xdr:rowOff>9525</xdr:rowOff>
    </xdr:from>
    <xdr:to>
      <xdr:col>26</xdr:col>
      <xdr:colOff>581025</xdr:colOff>
      <xdr:row>51</xdr:row>
      <xdr:rowOff>104775</xdr:rowOff>
    </xdr:to>
    <xdr:graphicFrame macro="">
      <xdr:nvGraphicFramePr>
        <xdr:cNvPr id="7" name="Chart 6">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18</xdr:col>
      <xdr:colOff>28575</xdr:colOff>
      <xdr:row>20</xdr:row>
      <xdr:rowOff>152400</xdr:rowOff>
    </xdr:from>
    <xdr:to>
      <xdr:col>26</xdr:col>
      <xdr:colOff>581025</xdr:colOff>
      <xdr:row>35</xdr:row>
      <xdr:rowOff>9525</xdr:rowOff>
    </xdr:to>
    <xdr:graphicFrame macro="">
      <xdr:nvGraphicFramePr>
        <xdr:cNvPr id="8" name="Chart 7">
          <a:extLst>
            <a:ext uri="{FF2B5EF4-FFF2-40B4-BE49-F238E27FC236}">
              <a16:creationId xmlns:a16="http://schemas.microsoft.com/office/drawing/2014/main" id="{00000000-0008-0000-04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304800</xdr:colOff>
      <xdr:row>33</xdr:row>
      <xdr:rowOff>180975</xdr:rowOff>
    </xdr:from>
    <xdr:to>
      <xdr:col>8</xdr:col>
      <xdr:colOff>457200</xdr:colOff>
      <xdr:row>50</xdr:row>
      <xdr:rowOff>180975</xdr:rowOff>
    </xdr:to>
    <xdr:sp macro="" textlink="">
      <xdr:nvSpPr>
        <xdr:cNvPr id="9" name="TextBox 8">
          <a:extLst>
            <a:ext uri="{FF2B5EF4-FFF2-40B4-BE49-F238E27FC236}">
              <a16:creationId xmlns:a16="http://schemas.microsoft.com/office/drawing/2014/main" id="{00000000-0008-0000-0400-000009000000}"/>
            </a:ext>
          </a:extLst>
        </xdr:cNvPr>
        <xdr:cNvSpPr txBox="1"/>
      </xdr:nvSpPr>
      <xdr:spPr>
        <a:xfrm>
          <a:off x="2743200" y="6467475"/>
          <a:ext cx="2590800" cy="3238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a:t>Notes;</a:t>
          </a:r>
        </a:p>
        <a:p>
          <a:endParaRPr lang="en-US" sz="1000"/>
        </a:p>
        <a:p>
          <a:r>
            <a:rPr lang="en-US" sz="1000"/>
            <a:t>1  Combined Aggregate values used to compute the CF and WF are highlighted.</a:t>
          </a:r>
        </a:p>
        <a:p>
          <a:endParaRPr lang="en-US" sz="1000"/>
        </a:p>
        <a:p>
          <a:r>
            <a:rPr lang="en-US" sz="1000"/>
            <a:t>2  Results in these columns will be marked</a:t>
          </a:r>
          <a:r>
            <a:rPr lang="en-US" sz="1000" baseline="0"/>
            <a:t> when the conditions below occur.</a:t>
          </a:r>
          <a:endParaRPr lang="en-US" sz="1000"/>
        </a:p>
        <a:p>
          <a:pPr marL="91440" lvl="0">
            <a:spcBef>
              <a:spcPts val="600"/>
            </a:spcBef>
          </a:pPr>
          <a:r>
            <a:rPr lang="en-US" sz="1000"/>
            <a:t>*  Percent Retained Each Sieve.  Indicates more</a:t>
          </a:r>
          <a:r>
            <a:rPr lang="en-US" sz="1000" baseline="0"/>
            <a:t> than 10 percentage point change in percent retained on the sieve from the previous sieve.</a:t>
          </a:r>
          <a:endParaRPr lang="en-US" sz="1000"/>
        </a:p>
        <a:p>
          <a:pPr marL="91440">
            <a:spcBef>
              <a:spcPts val="600"/>
            </a:spcBef>
          </a:pPr>
          <a:r>
            <a:rPr lang="en-US" sz="1000" baseline="0">
              <a:solidFill>
                <a:schemeClr val="dk1"/>
              </a:solidFill>
              <a:latin typeface="+mn-lt"/>
              <a:ea typeface="+mn-ea"/>
              <a:cs typeface="+mn-cs"/>
            </a:rPr>
            <a:t>**  0.45 Power Chart Deviation.  Indicates a deviation from the Power Chart maximum density line greater than 7 percentage points.</a:t>
          </a:r>
        </a:p>
        <a:p>
          <a:endParaRPr lang="en-US" sz="1000"/>
        </a:p>
        <a:p>
          <a:pPr marL="0" marR="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latin typeface="+mn-lt"/>
              <a:ea typeface="+mn-ea"/>
              <a:cs typeface="+mn-cs"/>
            </a:rPr>
            <a:t>3  Power Chart is the theoretical max density straight line on the 0.45 Power Chart.  It starts</a:t>
          </a:r>
          <a:r>
            <a:rPr lang="en-US" sz="1000" baseline="0">
              <a:solidFill>
                <a:schemeClr val="dk1"/>
              </a:solidFill>
              <a:latin typeface="+mn-lt"/>
              <a:ea typeface="+mn-ea"/>
              <a:cs typeface="+mn-cs"/>
            </a:rPr>
            <a:t> at the origin of the chart and ends at the Nominal Maximum Sieve Size.</a:t>
          </a:r>
          <a:endParaRPr lang="en-US" sz="1000"/>
        </a:p>
      </xdr:txBody>
    </xdr:sp>
    <xdr:clientData/>
  </xdr:twoCellAnchor>
</xdr:wsDr>
</file>

<file path=xl/drawings/drawing8.xml><?xml version="1.0" encoding="utf-8"?>
<c:userShapes xmlns:c="http://schemas.openxmlformats.org/drawingml/2006/chart">
  <cdr:relSizeAnchor xmlns:cdr="http://schemas.openxmlformats.org/drawingml/2006/chartDrawing">
    <cdr:from>
      <cdr:x>0.38421</cdr:x>
      <cdr:y>0.68852</cdr:y>
    </cdr:from>
    <cdr:to>
      <cdr:x>0.75088</cdr:x>
      <cdr:y>0.76066</cdr:y>
    </cdr:to>
    <cdr:sp macro="" textlink="'Calculation (3)'!$Z$40">
      <cdr:nvSpPr>
        <cdr:cNvPr id="2" name="TextBox 1"/>
        <cdr:cNvSpPr txBox="1"/>
      </cdr:nvSpPr>
      <cdr:spPr>
        <a:xfrm xmlns:a="http://schemas.openxmlformats.org/drawingml/2006/main">
          <a:off x="2085976" y="2000251"/>
          <a:ext cx="1990726" cy="2095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D55C8E18-8788-4A7F-8131-6EBF7D4F8291}" type="TxLink">
            <a:rPr lang="en-US" sz="1000"/>
            <a:pPr algn="ctr"/>
            <a:t> </a:t>
          </a:fld>
          <a:endParaRPr lang="en-US" sz="1000"/>
        </a:p>
      </cdr:txBody>
    </cdr:sp>
  </cdr:relSizeAnchor>
</c:userShapes>
</file>

<file path=xl/drawings/drawing9.xml><?xml version="1.0" encoding="utf-8"?>
<c:userShapes xmlns:c="http://schemas.openxmlformats.org/drawingml/2006/chart">
  <cdr:relSizeAnchor xmlns:cdr="http://schemas.openxmlformats.org/drawingml/2006/chartDrawing">
    <cdr:from>
      <cdr:x>0.40417</cdr:x>
      <cdr:y>0.56597</cdr:y>
    </cdr:from>
    <cdr:to>
      <cdr:x>0.5937</cdr:x>
      <cdr:y>0.65625</cdr:y>
    </cdr:to>
    <cdr:sp macro="" textlink="">
      <cdr:nvSpPr>
        <cdr:cNvPr id="2" name="TextBox 1"/>
        <cdr:cNvSpPr txBox="1"/>
      </cdr:nvSpPr>
      <cdr:spPr>
        <a:xfrm xmlns:a="http://schemas.openxmlformats.org/drawingml/2006/main">
          <a:off x="2198190" y="1897584"/>
          <a:ext cx="1030785" cy="302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Zone V, Rocky</a:t>
          </a:r>
        </a:p>
      </cdr:txBody>
    </cdr:sp>
  </cdr:relSizeAnchor>
  <cdr:relSizeAnchor xmlns:cdr="http://schemas.openxmlformats.org/drawingml/2006/chartDrawing">
    <cdr:from>
      <cdr:x>0.15833</cdr:x>
      <cdr:y>0.13636</cdr:y>
    </cdr:from>
    <cdr:to>
      <cdr:x>0.35026</cdr:x>
      <cdr:y>0.22664</cdr:y>
    </cdr:to>
    <cdr:sp macro="" textlink="">
      <cdr:nvSpPr>
        <cdr:cNvPr id="3" name="TextBox 2"/>
        <cdr:cNvSpPr txBox="1"/>
      </cdr:nvSpPr>
      <cdr:spPr>
        <a:xfrm xmlns:a="http://schemas.openxmlformats.org/drawingml/2006/main">
          <a:off x="861121" y="457200"/>
          <a:ext cx="1043864" cy="302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Zone IV, Sticky</a:t>
          </a:r>
        </a:p>
      </cdr:txBody>
    </cdr:sp>
  </cdr:relSizeAnchor>
  <cdr:relSizeAnchor xmlns:cdr="http://schemas.openxmlformats.org/drawingml/2006/chartDrawing">
    <cdr:from>
      <cdr:x>0.1018</cdr:x>
      <cdr:y>0.2983</cdr:y>
    </cdr:from>
    <cdr:to>
      <cdr:x>0.17709</cdr:x>
      <cdr:y>0.64205</cdr:y>
    </cdr:to>
    <cdr:sp macro="" textlink="">
      <cdr:nvSpPr>
        <cdr:cNvPr id="4" name="TextBox 3"/>
        <cdr:cNvSpPr txBox="1"/>
      </cdr:nvSpPr>
      <cdr:spPr>
        <a:xfrm xmlns:a="http://schemas.openxmlformats.org/drawingml/2006/main">
          <a:off x="553674" y="1000125"/>
          <a:ext cx="409486" cy="1152525"/>
        </a:xfrm>
        <a:prstGeom xmlns:a="http://schemas.openxmlformats.org/drawingml/2006/main" prst="rect">
          <a:avLst/>
        </a:prstGeom>
      </cdr:spPr>
      <cdr:txBody>
        <a:bodyPr xmlns:a="http://schemas.openxmlformats.org/drawingml/2006/main" vertOverflow="clip" vert="vert270" wrap="square" rtlCol="0"/>
        <a:lstStyle xmlns:a="http://schemas.openxmlformats.org/drawingml/2006/main"/>
        <a:p xmlns:a="http://schemas.openxmlformats.org/drawingml/2006/main">
          <a:pPr algn="ctr"/>
          <a:r>
            <a:rPr lang="en-US" sz="900"/>
            <a:t>Zone I, Gap Graded</a:t>
          </a:r>
        </a:p>
      </cdr:txBody>
    </cdr:sp>
  </cdr:relSizeAnchor>
  <cdr:relSizeAnchor xmlns:cdr="http://schemas.openxmlformats.org/drawingml/2006/chartDrawing">
    <cdr:from>
      <cdr:x>0.53804</cdr:x>
      <cdr:y>0.21339</cdr:y>
    </cdr:from>
    <cdr:to>
      <cdr:x>0.78109</cdr:x>
      <cdr:y>0.33239</cdr:y>
    </cdr:to>
    <cdr:sp macro="" textlink="">
      <cdr:nvSpPr>
        <cdr:cNvPr id="5" name="TextBox 4"/>
        <cdr:cNvSpPr txBox="1"/>
      </cdr:nvSpPr>
      <cdr:spPr>
        <a:xfrm xmlns:a="http://schemas.openxmlformats.org/drawingml/2006/main">
          <a:off x="2926276" y="715442"/>
          <a:ext cx="1321894" cy="3989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Zone III, Well</a:t>
          </a:r>
          <a:r>
            <a:rPr lang="en-US" sz="900" baseline="0"/>
            <a:t> Graded, 3/4" and finer</a:t>
          </a:r>
          <a:endParaRPr lang="en-US" sz="900"/>
        </a:p>
      </cdr:txBody>
    </cdr:sp>
  </cdr:relSizeAnchor>
  <cdr:relSizeAnchor xmlns:cdr="http://schemas.openxmlformats.org/drawingml/2006/chartDrawing">
    <cdr:from>
      <cdr:x>0.23292</cdr:x>
      <cdr:y>0.20486</cdr:y>
    </cdr:from>
    <cdr:to>
      <cdr:x>0.52539</cdr:x>
      <cdr:y>0.32387</cdr:y>
    </cdr:to>
    <cdr:sp macro="" textlink="">
      <cdr:nvSpPr>
        <cdr:cNvPr id="6" name="TextBox 5"/>
        <cdr:cNvSpPr txBox="1"/>
      </cdr:nvSpPr>
      <cdr:spPr>
        <a:xfrm xmlns:a="http://schemas.openxmlformats.org/drawingml/2006/main" rot="20713446">
          <a:off x="1266798" y="686839"/>
          <a:ext cx="1590678" cy="3990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900"/>
            <a:t>Zone II, Well</a:t>
          </a:r>
          <a:r>
            <a:rPr lang="en-US" sz="900" baseline="0"/>
            <a:t> Graded, 1 1/2" to 3/4"</a:t>
          </a:r>
          <a:endParaRPr lang="en-US" sz="900"/>
        </a:p>
      </cdr:txBody>
    </cdr:sp>
  </cdr:relSizeAnchor>
  <cdr:relSizeAnchor xmlns:cdr="http://schemas.openxmlformats.org/drawingml/2006/chartDrawing">
    <cdr:from>
      <cdr:x>0.15339</cdr:x>
      <cdr:y>0.58135</cdr:y>
    </cdr:from>
    <cdr:to>
      <cdr:x>0.2364</cdr:x>
      <cdr:y>0.64894</cdr:y>
    </cdr:to>
    <cdr:sp macro="" textlink="">
      <cdr:nvSpPr>
        <cdr:cNvPr id="7" name="TextBox 6"/>
        <cdr:cNvSpPr txBox="1"/>
      </cdr:nvSpPr>
      <cdr:spPr>
        <a:xfrm xmlns:a="http://schemas.openxmlformats.org/drawingml/2006/main" rot="20713446">
          <a:off x="832778" y="1949145"/>
          <a:ext cx="450699" cy="226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00"/>
            <a:t>II-a</a:t>
          </a:r>
        </a:p>
      </cdr:txBody>
    </cdr:sp>
  </cdr:relSizeAnchor>
  <cdr:relSizeAnchor xmlns:cdr="http://schemas.openxmlformats.org/drawingml/2006/chartDrawing">
    <cdr:from>
      <cdr:x>0.14988</cdr:x>
      <cdr:y>0.46487</cdr:y>
    </cdr:from>
    <cdr:to>
      <cdr:x>0.23289</cdr:x>
      <cdr:y>0.53246</cdr:y>
    </cdr:to>
    <cdr:sp macro="" textlink="">
      <cdr:nvSpPr>
        <cdr:cNvPr id="8" name="TextBox 7"/>
        <cdr:cNvSpPr txBox="1"/>
      </cdr:nvSpPr>
      <cdr:spPr>
        <a:xfrm xmlns:a="http://schemas.openxmlformats.org/drawingml/2006/main" rot="20713446">
          <a:off x="813729" y="1558620"/>
          <a:ext cx="450699" cy="226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00"/>
            <a:t>II-b</a:t>
          </a:r>
        </a:p>
      </cdr:txBody>
    </cdr:sp>
  </cdr:relSizeAnchor>
  <cdr:relSizeAnchor xmlns:cdr="http://schemas.openxmlformats.org/drawingml/2006/chartDrawing">
    <cdr:from>
      <cdr:x>0.14637</cdr:x>
      <cdr:y>0.33987</cdr:y>
    </cdr:from>
    <cdr:to>
      <cdr:x>0.22938</cdr:x>
      <cdr:y>0.40746</cdr:y>
    </cdr:to>
    <cdr:sp macro="" textlink="">
      <cdr:nvSpPr>
        <cdr:cNvPr id="9" name="TextBox 8"/>
        <cdr:cNvSpPr txBox="1"/>
      </cdr:nvSpPr>
      <cdr:spPr>
        <a:xfrm xmlns:a="http://schemas.openxmlformats.org/drawingml/2006/main" rot="20713446">
          <a:off x="794679" y="1139520"/>
          <a:ext cx="450699" cy="226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00"/>
            <a:t>II-c</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U50"/>
  <sheetViews>
    <sheetView showGridLines="0" zoomScaleNormal="100" zoomScaleSheetLayoutView="100" workbookViewId="0">
      <selection activeCell="D16" sqref="D16:H16"/>
    </sheetView>
  </sheetViews>
  <sheetFormatPr defaultRowHeight="12.75" x14ac:dyDescent="0.2"/>
  <cols>
    <col min="1" max="3" width="13.7109375" customWidth="1"/>
    <col min="4" max="4" width="11.42578125" bestFit="1" customWidth="1"/>
    <col min="9" max="9" width="13.7109375" customWidth="1"/>
    <col min="14" max="14" width="9.140625" customWidth="1"/>
    <col min="17" max="17" width="11.140625" customWidth="1"/>
  </cols>
  <sheetData>
    <row r="1" spans="1:21" x14ac:dyDescent="0.2">
      <c r="A1" s="660"/>
      <c r="B1" s="660"/>
      <c r="C1" s="660"/>
      <c r="D1" s="660"/>
      <c r="E1" s="660"/>
      <c r="F1" s="660"/>
      <c r="G1" s="660"/>
      <c r="H1" s="660"/>
      <c r="I1" s="660"/>
      <c r="J1" s="660"/>
    </row>
    <row r="2" spans="1:21" x14ac:dyDescent="0.2">
      <c r="A2" s="660"/>
      <c r="B2" s="660"/>
      <c r="C2" s="660"/>
      <c r="D2" s="660"/>
      <c r="E2" s="660"/>
      <c r="F2" s="660"/>
      <c r="G2" s="660"/>
      <c r="H2" s="660"/>
      <c r="I2" s="660"/>
      <c r="J2" s="660"/>
      <c r="K2" s="660"/>
      <c r="L2" s="660"/>
      <c r="M2" s="660"/>
      <c r="N2" s="660"/>
    </row>
    <row r="3" spans="1:21" ht="15" customHeight="1" x14ac:dyDescent="0.25">
      <c r="A3" s="658"/>
      <c r="B3" s="696" t="s">
        <v>35</v>
      </c>
      <c r="C3" s="696"/>
      <c r="D3" s="692" t="s">
        <v>30</v>
      </c>
      <c r="E3" s="692"/>
      <c r="F3" s="692"/>
      <c r="G3" s="692"/>
      <c r="H3" s="692"/>
      <c r="I3" s="659"/>
      <c r="J3" s="660"/>
      <c r="K3" s="660"/>
      <c r="L3" s="660"/>
      <c r="M3" s="660"/>
      <c r="N3" s="660"/>
      <c r="O3" s="660"/>
      <c r="U3" s="3"/>
    </row>
    <row r="4" spans="1:21" ht="15" x14ac:dyDescent="0.2">
      <c r="A4" s="620"/>
      <c r="B4" s="620"/>
      <c r="C4" s="620"/>
      <c r="D4" s="692" t="s">
        <v>31</v>
      </c>
      <c r="E4" s="692"/>
      <c r="F4" s="692"/>
      <c r="G4" s="692"/>
      <c r="H4" s="692"/>
      <c r="I4" s="620"/>
      <c r="J4" s="661"/>
      <c r="K4" s="660"/>
      <c r="L4" s="660"/>
      <c r="M4" s="660"/>
      <c r="N4" s="660"/>
      <c r="O4" s="660"/>
      <c r="U4" s="3"/>
    </row>
    <row r="5" spans="1:21" ht="15" x14ac:dyDescent="0.2">
      <c r="A5" s="619"/>
      <c r="B5" s="660"/>
      <c r="C5" s="660"/>
      <c r="D5" s="692" t="s">
        <v>32</v>
      </c>
      <c r="E5" s="692"/>
      <c r="F5" s="692"/>
      <c r="G5" s="692"/>
      <c r="H5" s="692"/>
      <c r="I5" s="6"/>
      <c r="J5" s="661"/>
      <c r="K5" s="660"/>
      <c r="L5" s="660"/>
      <c r="M5" s="660"/>
      <c r="N5" s="660"/>
      <c r="O5" s="660"/>
      <c r="P5" s="660"/>
    </row>
    <row r="6" spans="1:21" ht="15" x14ac:dyDescent="0.2">
      <c r="A6" s="620"/>
      <c r="B6" s="6"/>
      <c r="C6" s="6"/>
      <c r="D6" s="692" t="s">
        <v>33</v>
      </c>
      <c r="E6" s="692"/>
      <c r="F6" s="692"/>
      <c r="G6" s="692"/>
      <c r="H6" s="692"/>
      <c r="I6" s="620"/>
      <c r="J6" s="660"/>
      <c r="K6" s="660"/>
      <c r="L6" s="660"/>
      <c r="M6" s="660"/>
      <c r="N6" s="660"/>
      <c r="O6" s="660"/>
      <c r="P6" s="660"/>
    </row>
    <row r="7" spans="1:21" ht="15" x14ac:dyDescent="0.2">
      <c r="A7" s="620"/>
      <c r="B7" s="6"/>
      <c r="C7" s="6"/>
      <c r="D7" s="692" t="s">
        <v>34</v>
      </c>
      <c r="E7" s="692"/>
      <c r="F7" s="692"/>
      <c r="G7" s="692"/>
      <c r="H7" s="692"/>
      <c r="I7" s="620"/>
      <c r="J7" s="660"/>
      <c r="K7" s="660"/>
      <c r="L7" s="660"/>
      <c r="M7" s="660"/>
      <c r="N7" s="660"/>
      <c r="O7" s="660"/>
      <c r="P7" s="660"/>
    </row>
    <row r="8" spans="1:21" ht="15" x14ac:dyDescent="0.2">
      <c r="A8" s="620"/>
      <c r="B8" s="6"/>
      <c r="C8" s="6"/>
      <c r="D8" s="692" t="s">
        <v>154</v>
      </c>
      <c r="E8" s="692"/>
      <c r="F8" s="692"/>
      <c r="G8" s="692"/>
      <c r="H8" s="692"/>
      <c r="I8" s="620"/>
      <c r="J8" s="660"/>
      <c r="K8" s="660"/>
      <c r="L8" s="660"/>
      <c r="M8" s="660"/>
      <c r="N8" s="660"/>
      <c r="O8" s="660"/>
      <c r="P8" s="660"/>
      <c r="Q8" s="596"/>
    </row>
    <row r="9" spans="1:21" ht="15" x14ac:dyDescent="0.2">
      <c r="A9" s="620"/>
      <c r="B9" s="6"/>
      <c r="C9" s="6"/>
      <c r="D9" s="692" t="s">
        <v>153</v>
      </c>
      <c r="E9" s="692"/>
      <c r="F9" s="692"/>
      <c r="G9" s="692"/>
      <c r="H9" s="692"/>
      <c r="I9" s="620"/>
      <c r="J9" s="660"/>
      <c r="K9" s="660"/>
      <c r="L9" s="660"/>
      <c r="M9" s="660"/>
      <c r="N9" s="660"/>
      <c r="O9" s="660"/>
      <c r="P9" s="660"/>
    </row>
    <row r="10" spans="1:21" ht="15" x14ac:dyDescent="0.2">
      <c r="A10" s="697"/>
      <c r="B10" s="697"/>
      <c r="C10" s="697"/>
      <c r="D10" s="697"/>
      <c r="E10" s="697"/>
      <c r="F10" s="697"/>
      <c r="G10" s="697"/>
      <c r="H10" s="697"/>
      <c r="I10" s="620"/>
      <c r="J10" s="660"/>
      <c r="K10" s="660"/>
      <c r="L10" s="660"/>
      <c r="M10" s="660"/>
      <c r="N10" s="660"/>
      <c r="O10" s="660"/>
      <c r="P10" s="660"/>
    </row>
    <row r="11" spans="1:21" ht="15" x14ac:dyDescent="0.2">
      <c r="A11" s="653"/>
      <c r="B11" s="653"/>
      <c r="C11" s="653"/>
      <c r="D11" s="6"/>
      <c r="E11" s="6"/>
      <c r="F11" s="6"/>
      <c r="G11" s="6"/>
      <c r="H11" s="6"/>
      <c r="I11" s="620"/>
      <c r="J11" s="660"/>
      <c r="K11" s="660"/>
      <c r="L11" s="660"/>
      <c r="M11" s="660"/>
      <c r="N11" s="660"/>
      <c r="O11" s="660"/>
      <c r="P11" s="660"/>
    </row>
    <row r="12" spans="1:21" ht="15" x14ac:dyDescent="0.2">
      <c r="A12" s="690" t="s">
        <v>166</v>
      </c>
      <c r="B12" s="690"/>
      <c r="C12" s="690"/>
      <c r="D12" s="691"/>
      <c r="E12" s="691"/>
      <c r="F12" s="691"/>
      <c r="G12" s="691"/>
      <c r="H12" s="691"/>
      <c r="I12" s="662"/>
      <c r="J12" s="660"/>
      <c r="K12" s="660"/>
      <c r="L12" s="660"/>
      <c r="M12" s="660"/>
      <c r="N12" s="660"/>
      <c r="O12" s="660"/>
      <c r="P12" s="660"/>
    </row>
    <row r="13" spans="1:21" ht="15" x14ac:dyDescent="0.2">
      <c r="A13" s="698" t="s">
        <v>210</v>
      </c>
      <c r="B13" s="698"/>
      <c r="C13" s="698"/>
      <c r="D13" s="693"/>
      <c r="E13" s="693"/>
      <c r="F13" s="693"/>
      <c r="G13" s="693"/>
      <c r="H13" s="693"/>
      <c r="I13" s="662"/>
      <c r="J13" s="660"/>
      <c r="K13" s="660"/>
      <c r="L13" s="660"/>
      <c r="M13" s="660"/>
      <c r="N13" s="660"/>
      <c r="O13" s="660"/>
      <c r="P13" s="660"/>
    </row>
    <row r="14" spans="1:21" ht="15" x14ac:dyDescent="0.2">
      <c r="A14" s="663"/>
      <c r="B14" s="663"/>
      <c r="C14" s="663" t="s">
        <v>211</v>
      </c>
      <c r="D14" s="693"/>
      <c r="E14" s="693"/>
      <c r="F14" s="693"/>
      <c r="G14" s="693"/>
      <c r="H14" s="693"/>
      <c r="I14" s="662"/>
      <c r="J14" s="660"/>
      <c r="K14" s="660"/>
      <c r="L14" s="660"/>
      <c r="M14" s="660"/>
      <c r="N14" s="660"/>
      <c r="O14" s="660"/>
      <c r="P14" s="660"/>
    </row>
    <row r="15" spans="1:21" ht="15" x14ac:dyDescent="0.2">
      <c r="A15" s="690" t="s">
        <v>0</v>
      </c>
      <c r="B15" s="690"/>
      <c r="C15" s="690"/>
      <c r="D15" s="693"/>
      <c r="E15" s="693"/>
      <c r="F15" s="693"/>
      <c r="G15" s="693"/>
      <c r="H15" s="693"/>
      <c r="I15" s="662"/>
      <c r="J15" s="660"/>
      <c r="K15" s="660"/>
      <c r="L15" s="660"/>
      <c r="M15" s="660"/>
      <c r="N15" s="660"/>
      <c r="O15" s="660"/>
      <c r="P15" s="660"/>
    </row>
    <row r="16" spans="1:21" ht="15" x14ac:dyDescent="0.2">
      <c r="A16" s="664"/>
      <c r="B16" s="664"/>
      <c r="C16" s="664"/>
      <c r="D16" s="693"/>
      <c r="E16" s="693"/>
      <c r="F16" s="693"/>
      <c r="G16" s="693"/>
      <c r="H16" s="693"/>
      <c r="I16" s="662"/>
      <c r="J16" s="660"/>
      <c r="K16" s="660"/>
      <c r="L16" s="660"/>
      <c r="M16" s="660"/>
      <c r="N16" s="660"/>
      <c r="O16" s="660"/>
      <c r="P16" s="660"/>
    </row>
    <row r="17" spans="1:16" ht="15" x14ac:dyDescent="0.2">
      <c r="A17" s="690" t="s">
        <v>1</v>
      </c>
      <c r="B17" s="690"/>
      <c r="C17" s="690"/>
      <c r="D17" s="693"/>
      <c r="E17" s="693"/>
      <c r="F17" s="693"/>
      <c r="G17" s="693"/>
      <c r="H17" s="693"/>
      <c r="I17" s="662"/>
      <c r="J17" s="660"/>
      <c r="K17" s="660"/>
      <c r="L17" s="660"/>
      <c r="M17" s="660"/>
      <c r="N17" s="660"/>
      <c r="O17" s="660"/>
      <c r="P17" s="660"/>
    </row>
    <row r="18" spans="1:16" ht="15" x14ac:dyDescent="0.2">
      <c r="A18" s="690" t="s">
        <v>36</v>
      </c>
      <c r="B18" s="690"/>
      <c r="C18" s="690"/>
      <c r="D18" s="694"/>
      <c r="E18" s="691"/>
      <c r="F18" s="691"/>
      <c r="G18" s="691"/>
      <c r="H18" s="691"/>
      <c r="I18" s="662"/>
      <c r="J18" s="660"/>
      <c r="K18" s="660"/>
      <c r="L18" s="660"/>
      <c r="M18" s="660"/>
      <c r="N18" s="660"/>
      <c r="O18" s="660"/>
      <c r="P18" s="660"/>
    </row>
    <row r="19" spans="1:16" ht="15" x14ac:dyDescent="0.2">
      <c r="A19" s="660"/>
      <c r="B19" s="660"/>
      <c r="C19" s="660"/>
      <c r="D19" s="617"/>
      <c r="E19" s="653"/>
      <c r="F19" s="653"/>
      <c r="G19" s="653"/>
      <c r="H19" s="653"/>
      <c r="I19" s="662"/>
      <c r="J19" s="660"/>
      <c r="K19" s="660"/>
      <c r="L19" s="660"/>
      <c r="M19" s="660"/>
      <c r="N19" s="660"/>
      <c r="O19" s="660"/>
      <c r="P19" s="660"/>
    </row>
    <row r="20" spans="1:16" ht="15" x14ac:dyDescent="0.2">
      <c r="A20" s="690" t="s">
        <v>167</v>
      </c>
      <c r="B20" s="690"/>
      <c r="C20" s="690"/>
      <c r="D20" s="691"/>
      <c r="E20" s="691"/>
      <c r="F20" s="691"/>
      <c r="G20" s="691"/>
      <c r="H20" s="691"/>
      <c r="I20" s="662"/>
      <c r="J20" s="660"/>
      <c r="K20" s="660"/>
      <c r="L20" s="660"/>
      <c r="M20" s="660"/>
      <c r="N20" s="660"/>
      <c r="O20" s="660"/>
      <c r="P20" s="660"/>
    </row>
    <row r="21" spans="1:16" ht="15" x14ac:dyDescent="0.2">
      <c r="A21" s="690" t="s">
        <v>200</v>
      </c>
      <c r="B21" s="690"/>
      <c r="C21" s="690"/>
      <c r="D21" s="693"/>
      <c r="E21" s="693"/>
      <c r="F21" s="693"/>
      <c r="G21" s="693"/>
      <c r="H21" s="693"/>
      <c r="I21" s="662"/>
      <c r="J21" s="660"/>
      <c r="K21" s="660"/>
      <c r="L21" s="660"/>
      <c r="M21" s="660"/>
      <c r="N21" s="660"/>
      <c r="O21" s="660"/>
      <c r="P21" s="660"/>
    </row>
    <row r="22" spans="1:16" ht="15" x14ac:dyDescent="0.2">
      <c r="A22" s="690" t="s">
        <v>201</v>
      </c>
      <c r="B22" s="690"/>
      <c r="C22" s="690"/>
      <c r="D22" s="693"/>
      <c r="E22" s="693"/>
      <c r="F22" s="693"/>
      <c r="G22" s="693"/>
      <c r="H22" s="693"/>
      <c r="I22" s="662"/>
      <c r="J22" s="660"/>
      <c r="K22" s="660"/>
      <c r="L22" s="660"/>
      <c r="M22" s="660"/>
      <c r="N22" s="660"/>
      <c r="O22" s="660"/>
      <c r="P22" s="660"/>
    </row>
    <row r="23" spans="1:16" ht="15" x14ac:dyDescent="0.2">
      <c r="A23" s="662"/>
      <c r="B23" s="662"/>
      <c r="C23" s="662"/>
      <c r="D23" s="4"/>
      <c r="E23" s="4"/>
      <c r="F23" s="4"/>
      <c r="G23" s="4"/>
      <c r="H23" s="4"/>
      <c r="I23" s="662"/>
      <c r="J23" s="660"/>
      <c r="K23" s="660"/>
      <c r="L23" s="660"/>
      <c r="M23" s="660"/>
      <c r="N23" s="660"/>
      <c r="O23" s="660"/>
      <c r="P23" s="660"/>
    </row>
    <row r="24" spans="1:16" ht="15" x14ac:dyDescent="0.2">
      <c r="A24" s="690" t="s">
        <v>41</v>
      </c>
      <c r="B24" s="690"/>
      <c r="C24" s="690"/>
      <c r="D24" s="691"/>
      <c r="E24" s="691"/>
      <c r="F24" s="691"/>
      <c r="G24" s="691"/>
      <c r="H24" s="691"/>
      <c r="I24" s="662"/>
      <c r="J24" s="660"/>
      <c r="K24" s="660"/>
      <c r="L24" s="660"/>
      <c r="M24" s="660"/>
      <c r="N24" s="660"/>
      <c r="O24" s="660"/>
      <c r="P24" s="660"/>
    </row>
    <row r="25" spans="1:16" ht="15" x14ac:dyDescent="0.2">
      <c r="A25" s="690" t="s">
        <v>42</v>
      </c>
      <c r="B25" s="690"/>
      <c r="C25" s="690"/>
      <c r="D25" s="693"/>
      <c r="E25" s="693"/>
      <c r="F25" s="693"/>
      <c r="G25" s="693"/>
      <c r="H25" s="693"/>
      <c r="I25" s="662"/>
      <c r="J25" s="660"/>
      <c r="K25" s="660"/>
      <c r="L25" s="660"/>
      <c r="M25" s="660"/>
      <c r="N25" s="660"/>
      <c r="O25" s="660"/>
    </row>
    <row r="26" spans="1:16" ht="15" x14ac:dyDescent="0.2">
      <c r="A26" s="690" t="s">
        <v>155</v>
      </c>
      <c r="B26" s="690"/>
      <c r="C26" s="690"/>
      <c r="D26" s="693" t="e">
        <f>VLOOKUP(D25,Data!D2:F6,3,FALSE)</f>
        <v>#N/A</v>
      </c>
      <c r="E26" s="693"/>
      <c r="F26" s="693"/>
      <c r="G26" s="693"/>
      <c r="H26" s="693"/>
      <c r="I26" s="662"/>
      <c r="J26" s="660"/>
      <c r="K26" s="660"/>
      <c r="L26" s="660"/>
      <c r="M26" s="660"/>
      <c r="N26" s="660"/>
      <c r="O26" s="660"/>
    </row>
    <row r="27" spans="1:16" ht="15" x14ac:dyDescent="0.2">
      <c r="A27" s="662"/>
      <c r="B27" s="662"/>
      <c r="C27" s="662"/>
      <c r="D27" s="4"/>
      <c r="E27" s="4"/>
      <c r="F27" s="4"/>
      <c r="G27" s="4"/>
      <c r="H27" s="4"/>
      <c r="I27" s="662"/>
      <c r="J27" s="660"/>
      <c r="K27" s="660"/>
      <c r="L27" s="660"/>
      <c r="M27" s="660"/>
      <c r="N27" s="660"/>
      <c r="O27" s="660"/>
    </row>
    <row r="28" spans="1:16" ht="18" x14ac:dyDescent="0.25">
      <c r="A28" s="690" t="s">
        <v>21</v>
      </c>
      <c r="B28" s="695"/>
      <c r="C28" s="695"/>
      <c r="D28" s="691"/>
      <c r="E28" s="691"/>
      <c r="F28" s="691"/>
      <c r="G28" s="691"/>
      <c r="H28" s="691"/>
      <c r="I28" s="665"/>
      <c r="J28" s="660"/>
      <c r="K28" s="660"/>
      <c r="L28" s="660"/>
      <c r="M28" s="660"/>
      <c r="N28" s="660"/>
      <c r="O28" s="660"/>
    </row>
    <row r="29" spans="1:16" ht="15" x14ac:dyDescent="0.2">
      <c r="A29" s="690" t="s">
        <v>20</v>
      </c>
      <c r="B29" s="690"/>
      <c r="C29" s="690"/>
      <c r="D29" s="693"/>
      <c r="E29" s="693"/>
      <c r="F29" s="693"/>
      <c r="G29" s="693"/>
      <c r="H29" s="693"/>
      <c r="I29" s="662"/>
      <c r="J29" s="660"/>
      <c r="K29" s="660"/>
      <c r="L29" s="660"/>
      <c r="M29" s="660"/>
      <c r="N29" s="660"/>
      <c r="O29" s="660"/>
    </row>
    <row r="30" spans="1:16" ht="15" x14ac:dyDescent="0.2">
      <c r="A30" s="690" t="s">
        <v>22</v>
      </c>
      <c r="B30" s="690"/>
      <c r="C30" s="690"/>
      <c r="D30" s="700"/>
      <c r="E30" s="700"/>
      <c r="F30" s="700"/>
      <c r="G30" s="700"/>
      <c r="H30" s="700"/>
      <c r="I30" s="662"/>
      <c r="J30" s="660"/>
      <c r="K30" s="660"/>
      <c r="L30" s="660"/>
      <c r="M30" s="660"/>
      <c r="N30" s="660"/>
      <c r="O30" s="660"/>
    </row>
    <row r="31" spans="1:16" ht="15" x14ac:dyDescent="0.2">
      <c r="A31" s="662"/>
      <c r="B31" s="653"/>
      <c r="C31" s="666"/>
      <c r="D31" s="6"/>
      <c r="E31" s="653"/>
      <c r="F31" s="653"/>
      <c r="G31" s="653"/>
      <c r="H31" s="653"/>
      <c r="I31" s="662"/>
      <c r="J31" s="660"/>
      <c r="K31" s="660"/>
      <c r="L31" s="660"/>
      <c r="M31" s="660"/>
      <c r="N31" s="660"/>
      <c r="O31" s="660"/>
    </row>
    <row r="32" spans="1:16" ht="15" x14ac:dyDescent="0.2">
      <c r="A32" s="666"/>
      <c r="B32" s="666"/>
      <c r="C32" s="664" t="s">
        <v>2</v>
      </c>
      <c r="D32" s="699"/>
      <c r="E32" s="699"/>
      <c r="F32" s="6"/>
      <c r="G32" s="6"/>
      <c r="H32" s="6"/>
      <c r="I32" s="662"/>
      <c r="J32" s="660"/>
      <c r="K32" s="660"/>
      <c r="L32" s="660"/>
      <c r="M32" s="660"/>
      <c r="N32" s="660"/>
      <c r="O32" s="660"/>
    </row>
    <row r="33" spans="1:15" ht="15" x14ac:dyDescent="0.2">
      <c r="A33" s="690" t="s">
        <v>188</v>
      </c>
      <c r="B33" s="690"/>
      <c r="C33" s="690"/>
      <c r="D33" s="691"/>
      <c r="E33" s="691"/>
      <c r="F33" s="691"/>
      <c r="G33" s="691"/>
      <c r="H33" s="6"/>
      <c r="I33" s="666"/>
      <c r="J33" s="660"/>
      <c r="K33" s="660"/>
      <c r="L33" s="660"/>
      <c r="M33" s="660"/>
      <c r="N33" s="660"/>
      <c r="O33" s="660"/>
    </row>
    <row r="34" spans="1:15" ht="15" x14ac:dyDescent="0.2">
      <c r="A34" s="662"/>
      <c r="B34" s="662"/>
      <c r="C34" s="662"/>
      <c r="D34" s="660"/>
      <c r="E34" s="620"/>
      <c r="F34" s="620"/>
      <c r="G34" s="620"/>
      <c r="H34" s="620"/>
      <c r="I34" s="662"/>
      <c r="J34" s="660"/>
      <c r="K34" s="660"/>
      <c r="L34" s="660"/>
      <c r="M34" s="660"/>
      <c r="N34" s="660"/>
      <c r="O34" s="660"/>
    </row>
    <row r="35" spans="1:15" ht="15" x14ac:dyDescent="0.2">
      <c r="A35" s="660"/>
      <c r="B35" s="660"/>
      <c r="C35" s="660"/>
      <c r="D35" s="620"/>
      <c r="E35" s="660"/>
      <c r="F35" s="660"/>
      <c r="G35" s="660"/>
      <c r="H35" s="660"/>
      <c r="I35" s="660"/>
      <c r="J35" s="660"/>
    </row>
    <row r="36" spans="1:15" ht="15" x14ac:dyDescent="0.2">
      <c r="A36" s="620"/>
      <c r="B36" s="620"/>
      <c r="C36" s="620"/>
      <c r="D36" s="6"/>
      <c r="E36" s="620"/>
      <c r="F36" s="620"/>
      <c r="G36" s="620"/>
      <c r="H36" s="620"/>
      <c r="I36" s="620"/>
      <c r="J36" s="660"/>
    </row>
    <row r="37" spans="1:15" ht="15" x14ac:dyDescent="0.2">
      <c r="A37" s="597"/>
      <c r="B37" s="618"/>
      <c r="C37" s="597"/>
      <c r="D37" s="618"/>
      <c r="E37" s="618"/>
      <c r="F37" s="618"/>
      <c r="G37" s="618"/>
      <c r="H37" s="618"/>
      <c r="I37" s="618"/>
    </row>
    <row r="38" spans="1:15" ht="15" x14ac:dyDescent="0.2">
      <c r="A38" s="597"/>
      <c r="B38" s="597"/>
      <c r="C38" s="597"/>
      <c r="D38" s="618"/>
      <c r="E38" s="597"/>
      <c r="F38" s="597"/>
      <c r="G38" s="597"/>
      <c r="H38" s="597"/>
      <c r="I38" s="597"/>
      <c r="J38" s="1"/>
    </row>
    <row r="39" spans="1:15" ht="15" x14ac:dyDescent="0.2">
      <c r="A39" s="597"/>
      <c r="B39" s="616"/>
      <c r="C39" s="618"/>
      <c r="D39" s="597"/>
      <c r="E39" s="618"/>
      <c r="F39" s="618"/>
      <c r="G39" s="618"/>
      <c r="H39" s="618"/>
      <c r="I39" s="597"/>
      <c r="J39" s="1"/>
    </row>
    <row r="40" spans="1:15" ht="15" x14ac:dyDescent="0.2">
      <c r="A40" s="597"/>
      <c r="B40" s="597"/>
      <c r="C40" s="597"/>
      <c r="D40" s="618"/>
      <c r="E40" s="597"/>
      <c r="F40" s="597"/>
      <c r="G40" s="597"/>
      <c r="H40" s="597"/>
      <c r="I40" s="597"/>
      <c r="J40" s="1"/>
    </row>
    <row r="41" spans="1:15" ht="15" x14ac:dyDescent="0.2">
      <c r="A41" s="597"/>
      <c r="B41" s="616"/>
      <c r="C41" s="618"/>
      <c r="D41" s="597"/>
      <c r="E41" s="618"/>
      <c r="F41" s="618"/>
      <c r="G41" s="618"/>
      <c r="H41" s="618"/>
      <c r="I41" s="597"/>
      <c r="J41" s="1"/>
    </row>
    <row r="42" spans="1:15" ht="15" x14ac:dyDescent="0.2">
      <c r="A42" s="597"/>
      <c r="B42" s="597"/>
      <c r="C42" s="597"/>
      <c r="D42" s="6"/>
      <c r="E42" s="597"/>
      <c r="F42" s="597"/>
      <c r="G42" s="597"/>
      <c r="H42" s="597"/>
      <c r="I42" s="597"/>
      <c r="J42" s="1"/>
    </row>
    <row r="43" spans="1:15" ht="15" x14ac:dyDescent="0.2">
      <c r="A43" s="6"/>
      <c r="B43" s="6"/>
      <c r="C43" s="6"/>
      <c r="D43" s="6"/>
      <c r="E43" s="6"/>
      <c r="F43" s="6"/>
      <c r="G43" s="6"/>
      <c r="H43" s="619"/>
      <c r="I43" s="8"/>
      <c r="J43" s="1"/>
    </row>
    <row r="44" spans="1:15" ht="15" x14ac:dyDescent="0.2">
      <c r="A44" s="618"/>
      <c r="B44" s="618"/>
      <c r="C44" s="6"/>
      <c r="D44" s="597"/>
      <c r="E44" s="6"/>
      <c r="F44" s="6"/>
      <c r="G44" s="6"/>
      <c r="H44" s="619"/>
      <c r="I44" s="8"/>
      <c r="J44" s="1"/>
    </row>
    <row r="45" spans="1:15" ht="15" x14ac:dyDescent="0.2">
      <c r="A45" s="597"/>
      <c r="B45" s="597"/>
      <c r="C45" s="597"/>
      <c r="D45" s="1"/>
      <c r="E45" s="597"/>
      <c r="F45" s="597"/>
      <c r="G45" s="597"/>
      <c r="H45" s="597"/>
      <c r="I45" s="597"/>
      <c r="J45" s="1"/>
    </row>
    <row r="46" spans="1:15" ht="15" x14ac:dyDescent="0.2">
      <c r="A46" s="1"/>
      <c r="B46" s="1"/>
      <c r="C46" s="1"/>
      <c r="D46" s="1"/>
      <c r="E46" s="1"/>
      <c r="F46" s="1"/>
      <c r="G46" s="1"/>
      <c r="H46" s="1"/>
      <c r="I46" s="1"/>
      <c r="J46" s="1"/>
    </row>
    <row r="47" spans="1:15" ht="15" x14ac:dyDescent="0.2">
      <c r="A47" s="1"/>
      <c r="B47" s="1"/>
      <c r="C47" s="1"/>
      <c r="D47" s="1"/>
      <c r="E47" s="1"/>
      <c r="F47" s="1"/>
      <c r="G47" s="1"/>
      <c r="H47" s="1"/>
      <c r="I47" s="1"/>
      <c r="J47" s="1"/>
    </row>
    <row r="48" spans="1:15" ht="15" x14ac:dyDescent="0.2">
      <c r="A48" s="1"/>
      <c r="B48" s="1"/>
      <c r="C48" s="1"/>
      <c r="D48" s="1"/>
      <c r="E48" s="1"/>
      <c r="F48" s="1"/>
      <c r="G48" s="1"/>
      <c r="H48" s="1"/>
      <c r="I48" s="1"/>
      <c r="J48" s="1"/>
    </row>
    <row r="49" spans="1:9" ht="15" x14ac:dyDescent="0.2">
      <c r="A49" s="1"/>
      <c r="B49" s="1"/>
      <c r="C49" s="1"/>
      <c r="D49" s="1"/>
      <c r="E49" s="1"/>
      <c r="F49" s="1"/>
      <c r="G49" s="1"/>
      <c r="H49" s="1"/>
      <c r="I49" s="1"/>
    </row>
    <row r="50" spans="1:9" ht="15" x14ac:dyDescent="0.2">
      <c r="A50" s="1"/>
      <c r="B50" s="1"/>
      <c r="C50" s="1"/>
      <c r="E50" s="1"/>
      <c r="F50" s="1"/>
      <c r="G50" s="1"/>
      <c r="H50" s="1"/>
      <c r="I50" s="1"/>
    </row>
  </sheetData>
  <sheetProtection sheet="1" selectLockedCells="1"/>
  <mergeCells count="43">
    <mergeCell ref="D32:E32"/>
    <mergeCell ref="D24:H24"/>
    <mergeCell ref="A20:C20"/>
    <mergeCell ref="A21:C21"/>
    <mergeCell ref="D21:H21"/>
    <mergeCell ref="A24:C24"/>
    <mergeCell ref="D22:H22"/>
    <mergeCell ref="D30:H30"/>
    <mergeCell ref="A26:C26"/>
    <mergeCell ref="A25:C25"/>
    <mergeCell ref="A30:C30"/>
    <mergeCell ref="D28:H28"/>
    <mergeCell ref="D26:H26"/>
    <mergeCell ref="A18:C18"/>
    <mergeCell ref="D20:H20"/>
    <mergeCell ref="B3:C3"/>
    <mergeCell ref="A17:C17"/>
    <mergeCell ref="A15:C15"/>
    <mergeCell ref="A12:C12"/>
    <mergeCell ref="A10:C10"/>
    <mergeCell ref="D10:H10"/>
    <mergeCell ref="D15:H15"/>
    <mergeCell ref="D14:H14"/>
    <mergeCell ref="D16:H16"/>
    <mergeCell ref="A13:C13"/>
    <mergeCell ref="D12:H12"/>
    <mergeCell ref="D13:H13"/>
    <mergeCell ref="A33:C33"/>
    <mergeCell ref="D33:G33"/>
    <mergeCell ref="D3:H3"/>
    <mergeCell ref="D4:H4"/>
    <mergeCell ref="D9:H9"/>
    <mergeCell ref="D5:H5"/>
    <mergeCell ref="D6:H6"/>
    <mergeCell ref="D7:H7"/>
    <mergeCell ref="D8:H8"/>
    <mergeCell ref="D17:H17"/>
    <mergeCell ref="D18:H18"/>
    <mergeCell ref="D29:H29"/>
    <mergeCell ref="A28:C28"/>
    <mergeCell ref="A29:C29"/>
    <mergeCell ref="D25:H25"/>
    <mergeCell ref="A22:C22"/>
  </mergeCells>
  <phoneticPr fontId="0" type="noConversion"/>
  <printOptions horizontalCentered="1"/>
  <pageMargins left="0.25" right="0.25" top="0.75" bottom="0.75" header="0.3" footer="0.3"/>
  <pageSetup fitToWidth="0" fitToHeight="0" orientation="portrait" blackAndWhite="1" r:id="rId1"/>
  <headerFooter>
    <oddHeader>&amp;L&amp;G
MDT-MAT-010        07/21&amp;C&amp;"Arial,Bold"&amp;14CTB Mix Design
Submittal Form</oddHeader>
    <oddFooter>&amp;L&amp;D</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Data!$D$2:$D$6</xm:f>
          </x14:formula1>
          <xm:sqref>D25:H25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53"/>
  <sheetViews>
    <sheetView showGridLines="0" tabSelected="1" zoomScaleNormal="100" zoomScaleSheetLayoutView="100" workbookViewId="0">
      <selection activeCell="E45" sqref="E45"/>
    </sheetView>
  </sheetViews>
  <sheetFormatPr defaultRowHeight="12.75" x14ac:dyDescent="0.2"/>
  <cols>
    <col min="1" max="2" width="10.28515625" customWidth="1"/>
    <col min="3" max="3" width="8.7109375" bestFit="1" customWidth="1"/>
    <col min="4" max="4" width="14.85546875" customWidth="1"/>
    <col min="5" max="6" width="13.85546875" bestFit="1" customWidth="1"/>
    <col min="7" max="7" width="15" bestFit="1" customWidth="1"/>
    <col min="8" max="8" width="13.85546875" bestFit="1" customWidth="1"/>
    <col min="9" max="9" width="13.85546875" customWidth="1"/>
    <col min="10" max="11" width="11.7109375" customWidth="1"/>
  </cols>
  <sheetData>
    <row r="1" spans="1:11" ht="15" x14ac:dyDescent="0.2">
      <c r="A1" s="718" t="s">
        <v>3</v>
      </c>
      <c r="B1" s="718"/>
      <c r="C1" s="608"/>
      <c r="D1" s="719" t="str">
        <f>IF(ISBLANK('Submittal Worksheet'!D12),"",'Submittal Worksheet'!D12)</f>
        <v/>
      </c>
      <c r="E1" s="719"/>
      <c r="F1" s="719"/>
      <c r="G1" s="599" t="s">
        <v>21</v>
      </c>
      <c r="H1" s="600" t="str">
        <f>IF(ISBLANK('Submittal Worksheet'!D28),"",'Submittal Worksheet'!D28)</f>
        <v/>
      </c>
      <c r="I1" s="600"/>
      <c r="J1" s="600"/>
      <c r="K1" s="598"/>
    </row>
    <row r="2" spans="1:11" ht="15" x14ac:dyDescent="0.2">
      <c r="A2" s="718" t="s">
        <v>17</v>
      </c>
      <c r="B2" s="718"/>
      <c r="C2" s="608"/>
      <c r="D2" s="719" t="str">
        <f>IF(ISBLANK('Submittal Worksheet'!D13),"",'Submittal Worksheet'!D13)</f>
        <v/>
      </c>
      <c r="E2" s="719"/>
      <c r="F2" s="719"/>
      <c r="G2" s="599" t="s">
        <v>43</v>
      </c>
      <c r="H2" s="601" t="str">
        <f>IF(ISBLANK('Submittal Worksheet'!D24),"",'Submittal Worksheet'!D24)</f>
        <v/>
      </c>
      <c r="I2" s="601"/>
      <c r="J2" s="601"/>
      <c r="K2" s="598"/>
    </row>
    <row r="3" spans="1:11" ht="15" x14ac:dyDescent="0.2">
      <c r="A3" s="718" t="s">
        <v>1</v>
      </c>
      <c r="B3" s="718"/>
      <c r="C3" s="608"/>
      <c r="D3" s="719" t="str">
        <f>IF(ISBLANK('Submittal Worksheet'!D17),"",'Submittal Worksheet'!D17)</f>
        <v/>
      </c>
      <c r="E3" s="719"/>
      <c r="F3" s="719"/>
      <c r="G3" s="599" t="s">
        <v>23</v>
      </c>
      <c r="H3" s="601" t="str">
        <f>IF(ISBLANK('Submittal Worksheet'!D25),"",'Submittal Worksheet'!D25)</f>
        <v/>
      </c>
      <c r="I3" s="601"/>
      <c r="J3" s="601"/>
      <c r="K3" s="598"/>
    </row>
    <row r="4" spans="1:11" ht="15" x14ac:dyDescent="0.2">
      <c r="A4" s="718" t="s">
        <v>36</v>
      </c>
      <c r="B4" s="718"/>
      <c r="C4" s="608"/>
      <c r="D4" s="719" t="str">
        <f>IF(ISBLANK('Submittal Worksheet'!D18),"",'Submittal Worksheet'!D18)</f>
        <v/>
      </c>
      <c r="E4" s="719"/>
      <c r="F4" s="719"/>
      <c r="G4" s="718"/>
      <c r="H4" s="718"/>
      <c r="I4" s="598"/>
      <c r="J4" s="598"/>
      <c r="K4" s="598"/>
    </row>
    <row r="5" spans="1:11" ht="15" x14ac:dyDescent="0.2">
      <c r="A5" s="718" t="s">
        <v>212</v>
      </c>
      <c r="B5" s="718"/>
      <c r="C5" s="608"/>
      <c r="D5" s="693"/>
      <c r="E5" s="693"/>
      <c r="F5" s="693"/>
      <c r="G5" s="1"/>
      <c r="H5" s="1"/>
      <c r="I5" s="1"/>
      <c r="J5" s="1"/>
      <c r="K5" s="1"/>
    </row>
    <row r="6" spans="1:11" ht="15" x14ac:dyDescent="0.2">
      <c r="A6" s="1"/>
      <c r="B6" s="1"/>
      <c r="C6" s="1"/>
      <c r="D6" s="1"/>
      <c r="E6" s="1"/>
      <c r="F6" s="1"/>
      <c r="G6" s="1"/>
      <c r="H6" s="1"/>
      <c r="I6" s="1"/>
      <c r="J6" s="1"/>
      <c r="K6" s="1"/>
    </row>
    <row r="7" spans="1:11" ht="15.75" x14ac:dyDescent="0.25">
      <c r="A7" s="725" t="s">
        <v>168</v>
      </c>
      <c r="B7" s="725"/>
      <c r="C7" s="725"/>
      <c r="D7" s="725"/>
      <c r="E7" s="725"/>
      <c r="F7" s="725"/>
      <c r="G7" s="725"/>
      <c r="H7" s="725"/>
      <c r="I7" s="1"/>
      <c r="J7" s="1"/>
      <c r="K7" s="1"/>
    </row>
    <row r="8" spans="1:11" ht="15.75" thickBot="1" x14ac:dyDescent="0.25">
      <c r="A8" s="1"/>
      <c r="B8" s="1"/>
      <c r="C8" s="1"/>
      <c r="D8" s="702" t="s">
        <v>182</v>
      </c>
      <c r="E8" s="702"/>
      <c r="F8" s="702" t="s">
        <v>185</v>
      </c>
      <c r="G8" s="702"/>
      <c r="H8" s="702" t="s">
        <v>186</v>
      </c>
      <c r="I8" s="702"/>
      <c r="J8" s="1"/>
      <c r="K8" s="1"/>
    </row>
    <row r="9" spans="1:11" ht="15" x14ac:dyDescent="0.2">
      <c r="A9" s="711" t="s">
        <v>4</v>
      </c>
      <c r="B9" s="711"/>
      <c r="C9" s="609"/>
      <c r="D9" s="703"/>
      <c r="E9" s="704"/>
      <c r="F9" s="703"/>
      <c r="G9" s="704"/>
      <c r="H9" s="703"/>
      <c r="I9" s="704"/>
      <c r="J9" s="1"/>
      <c r="K9" s="1"/>
    </row>
    <row r="10" spans="1:11" ht="15" x14ac:dyDescent="0.2">
      <c r="A10" s="711" t="s">
        <v>5</v>
      </c>
      <c r="B10" s="711"/>
      <c r="C10" s="609"/>
      <c r="D10" s="705"/>
      <c r="E10" s="706"/>
      <c r="F10" s="705"/>
      <c r="G10" s="706"/>
      <c r="H10" s="705"/>
      <c r="I10" s="706"/>
      <c r="J10" s="1"/>
      <c r="K10" s="1"/>
    </row>
    <row r="11" spans="1:11" ht="15" x14ac:dyDescent="0.2">
      <c r="A11" s="711" t="s">
        <v>6</v>
      </c>
      <c r="B11" s="711"/>
      <c r="C11" s="609"/>
      <c r="D11" s="707"/>
      <c r="E11" s="708"/>
      <c r="F11" s="707"/>
      <c r="G11" s="708"/>
      <c r="H11" s="707"/>
      <c r="I11" s="708"/>
      <c r="J11" s="1"/>
      <c r="K11" s="1"/>
    </row>
    <row r="12" spans="1:11" ht="15" hidden="1" x14ac:dyDescent="0.2">
      <c r="A12" s="711" t="s">
        <v>173</v>
      </c>
      <c r="B12" s="711"/>
      <c r="C12" s="609" t="s">
        <v>174</v>
      </c>
      <c r="D12" s="12"/>
      <c r="E12" s="12"/>
      <c r="F12" s="12"/>
      <c r="G12" s="12"/>
      <c r="H12" s="12"/>
      <c r="I12" s="12"/>
      <c r="J12" s="1"/>
      <c r="K12" s="1"/>
    </row>
    <row r="13" spans="1:11" ht="15.75" hidden="1" thickBot="1" x14ac:dyDescent="0.25">
      <c r="A13" s="711" t="s">
        <v>175</v>
      </c>
      <c r="B13" s="711"/>
      <c r="C13" s="609" t="s">
        <v>176</v>
      </c>
      <c r="D13" s="12"/>
      <c r="E13" s="12"/>
      <c r="F13" s="12"/>
      <c r="G13" s="12"/>
      <c r="H13" s="14"/>
      <c r="I13" s="14"/>
      <c r="J13" s="1"/>
      <c r="K13" s="1"/>
    </row>
    <row r="14" spans="1:11" ht="15.75" hidden="1" thickBot="1" x14ac:dyDescent="0.25">
      <c r="A14" s="711" t="s">
        <v>8</v>
      </c>
      <c r="B14" s="711"/>
      <c r="C14" s="609"/>
      <c r="D14" s="13"/>
      <c r="E14" s="13"/>
      <c r="F14" s="13"/>
      <c r="G14" s="13"/>
      <c r="H14" s="4"/>
      <c r="I14" s="4"/>
      <c r="J14" s="1"/>
      <c r="K14" s="1"/>
    </row>
    <row r="15" spans="1:11" ht="15" x14ac:dyDescent="0.2">
      <c r="A15" s="724"/>
      <c r="B15" s="724"/>
      <c r="C15" s="724"/>
      <c r="D15" s="724"/>
      <c r="E15" s="1"/>
      <c r="F15" s="1"/>
      <c r="G15" s="1"/>
      <c r="H15" s="1"/>
      <c r="I15" s="726" t="s">
        <v>7</v>
      </c>
      <c r="J15" s="1"/>
      <c r="K15" s="1"/>
    </row>
    <row r="16" spans="1:11" ht="15.75" thickBot="1" x14ac:dyDescent="0.25">
      <c r="A16" s="1"/>
      <c r="B16" s="1"/>
      <c r="C16" s="1"/>
      <c r="D16" s="728" t="s">
        <v>18</v>
      </c>
      <c r="E16" s="728"/>
      <c r="F16" s="702" t="s">
        <v>19</v>
      </c>
      <c r="G16" s="702"/>
      <c r="H16" s="2" t="s">
        <v>15</v>
      </c>
      <c r="I16" s="727"/>
      <c r="J16" s="1"/>
      <c r="K16" s="1"/>
    </row>
    <row r="17" spans="1:18" ht="15" x14ac:dyDescent="0.2">
      <c r="A17" s="711" t="s">
        <v>12</v>
      </c>
      <c r="B17" s="711"/>
      <c r="C17" s="609"/>
      <c r="D17" s="720"/>
      <c r="E17" s="721"/>
      <c r="F17" s="703"/>
      <c r="G17" s="704"/>
      <c r="H17" s="9"/>
      <c r="I17" s="5">
        <v>3.15</v>
      </c>
      <c r="J17" s="1"/>
      <c r="K17" s="1"/>
    </row>
    <row r="18" spans="1:18" ht="15" x14ac:dyDescent="0.2">
      <c r="A18" s="711" t="s">
        <v>11</v>
      </c>
      <c r="B18" s="711"/>
      <c r="C18" s="609"/>
      <c r="D18" s="722"/>
      <c r="E18" s="723"/>
      <c r="F18" s="705"/>
      <c r="G18" s="706"/>
      <c r="H18" s="10"/>
      <c r="I18" s="11"/>
      <c r="J18" s="1"/>
      <c r="K18" s="1"/>
    </row>
    <row r="19" spans="1:18" ht="15" x14ac:dyDescent="0.2">
      <c r="A19" s="670"/>
      <c r="B19" s="670"/>
      <c r="C19" s="670"/>
      <c r="D19" s="674"/>
      <c r="E19" s="674"/>
      <c r="F19" s="674"/>
      <c r="G19" s="674"/>
      <c r="H19" s="674"/>
      <c r="I19" s="675"/>
      <c r="J19" s="1"/>
      <c r="K19" s="1"/>
    </row>
    <row r="20" spans="1:18" ht="15.75" x14ac:dyDescent="0.2">
      <c r="A20" s="610" t="s">
        <v>214</v>
      </c>
      <c r="B20" s="610"/>
      <c r="C20" s="610"/>
      <c r="D20" s="713"/>
      <c r="E20" s="714"/>
      <c r="F20" s="714"/>
      <c r="G20" s="714"/>
      <c r="H20" s="714"/>
      <c r="I20" s="714"/>
      <c r="J20" s="714"/>
      <c r="K20" s="613"/>
    </row>
    <row r="21" spans="1:18" ht="15" x14ac:dyDescent="0.2">
      <c r="A21" s="711" t="s">
        <v>12</v>
      </c>
      <c r="B21" s="711"/>
      <c r="C21" s="615" t="s">
        <v>181</v>
      </c>
      <c r="D21" s="650"/>
      <c r="E21" s="642"/>
      <c r="F21" s="621"/>
      <c r="G21" s="611"/>
      <c r="H21" s="621"/>
      <c r="I21" s="611"/>
      <c r="J21" s="621"/>
      <c r="K21" s="611"/>
    </row>
    <row r="22" spans="1:18" ht="15" x14ac:dyDescent="0.2">
      <c r="A22" s="711" t="s">
        <v>11</v>
      </c>
      <c r="B22" s="711"/>
      <c r="C22" s="615" t="s">
        <v>181</v>
      </c>
      <c r="D22" s="650"/>
      <c r="E22" s="642"/>
      <c r="F22" s="622"/>
      <c r="G22" s="611"/>
      <c r="H22" s="622"/>
      <c r="I22" s="611"/>
      <c r="J22" s="622"/>
      <c r="K22" s="611"/>
    </row>
    <row r="23" spans="1:18" ht="15" x14ac:dyDescent="0.2">
      <c r="A23" s="711" t="s">
        <v>64</v>
      </c>
      <c r="B23" s="711"/>
      <c r="C23" s="615" t="s">
        <v>181</v>
      </c>
      <c r="D23" s="676"/>
      <c r="E23" s="643"/>
      <c r="F23" s="622"/>
      <c r="G23" s="612"/>
      <c r="H23" s="622"/>
      <c r="I23" s="612"/>
      <c r="J23" s="622"/>
      <c r="K23" s="612"/>
    </row>
    <row r="24" spans="1:18" ht="15" x14ac:dyDescent="0.2">
      <c r="A24" s="711" t="s">
        <v>65</v>
      </c>
      <c r="B24" s="711"/>
      <c r="C24" s="615" t="s">
        <v>181</v>
      </c>
      <c r="D24" s="676"/>
      <c r="E24" s="643"/>
      <c r="F24" s="622"/>
      <c r="G24" s="612"/>
      <c r="H24" s="622"/>
      <c r="I24" s="612"/>
      <c r="J24" s="622"/>
      <c r="K24" s="612"/>
    </row>
    <row r="25" spans="1:18" ht="15" x14ac:dyDescent="0.2">
      <c r="A25" s="711" t="s">
        <v>179</v>
      </c>
      <c r="B25" s="711"/>
      <c r="C25" s="615" t="s">
        <v>181</v>
      </c>
      <c r="D25" s="676"/>
      <c r="E25" s="643"/>
      <c r="F25" s="622"/>
      <c r="G25" s="612"/>
      <c r="H25" s="622"/>
      <c r="I25" s="612"/>
      <c r="J25" s="622"/>
      <c r="K25" s="612"/>
    </row>
    <row r="26" spans="1:18" ht="15.75" thickBot="1" x14ac:dyDescent="0.25">
      <c r="A26" s="631"/>
      <c r="B26" s="631"/>
      <c r="C26" s="631"/>
      <c r="D26" s="7"/>
      <c r="E26" s="7"/>
      <c r="F26" s="7"/>
      <c r="G26" s="7"/>
      <c r="H26" s="7"/>
      <c r="I26" s="7"/>
      <c r="J26" s="7"/>
      <c r="K26" s="7"/>
    </row>
    <row r="27" spans="1:18" ht="13.5" thickBot="1" x14ac:dyDescent="0.25">
      <c r="A27" s="701" t="s">
        <v>149</v>
      </c>
      <c r="B27" s="710"/>
      <c r="D27" s="734" t="s">
        <v>150</v>
      </c>
      <c r="E27" s="735"/>
      <c r="F27" s="734" t="s">
        <v>180</v>
      </c>
      <c r="G27" s="735"/>
      <c r="H27" s="736"/>
      <c r="I27" s="737"/>
      <c r="J27" s="628"/>
      <c r="K27" s="628"/>
      <c r="L27" s="623"/>
      <c r="M27" s="625"/>
      <c r="N27" s="624"/>
      <c r="O27" s="625"/>
      <c r="P27" s="624"/>
      <c r="Q27" s="625"/>
      <c r="R27" s="624"/>
    </row>
    <row r="28" spans="1:18" ht="13.5" thickBot="1" x14ac:dyDescent="0.25">
      <c r="B28" s="633" t="s">
        <v>152</v>
      </c>
      <c r="C28">
        <v>1</v>
      </c>
      <c r="D28" s="709"/>
      <c r="E28" s="709"/>
      <c r="F28" s="717"/>
      <c r="G28" s="709"/>
      <c r="H28" s="715"/>
      <c r="I28" s="716"/>
      <c r="J28" s="623"/>
      <c r="K28" s="625"/>
      <c r="L28" s="623"/>
      <c r="M28" s="624"/>
      <c r="N28" s="624"/>
      <c r="O28" s="624"/>
      <c r="P28" s="624"/>
      <c r="Q28" s="624"/>
      <c r="R28" s="624"/>
    </row>
    <row r="29" spans="1:18" ht="13.5" thickBot="1" x14ac:dyDescent="0.25">
      <c r="C29">
        <v>2</v>
      </c>
      <c r="D29" s="709"/>
      <c r="E29" s="709"/>
      <c r="F29" s="717"/>
      <c r="G29" s="709"/>
      <c r="H29" s="715"/>
      <c r="I29" s="716"/>
      <c r="J29" s="623"/>
      <c r="K29" s="623"/>
      <c r="L29" s="623"/>
      <c r="M29" s="624"/>
      <c r="N29" s="624"/>
      <c r="O29" s="624"/>
      <c r="P29" s="624"/>
      <c r="Q29" s="624"/>
      <c r="R29" s="624"/>
    </row>
    <row r="30" spans="1:18" ht="13.5" thickBot="1" x14ac:dyDescent="0.25">
      <c r="A30" s="738"/>
      <c r="B30" s="738"/>
      <c r="C30">
        <v>3</v>
      </c>
      <c r="D30" s="709"/>
      <c r="E30" s="709"/>
      <c r="F30" s="709"/>
      <c r="G30" s="709"/>
      <c r="H30" s="715"/>
      <c r="I30" s="716"/>
      <c r="J30" s="624"/>
      <c r="K30" s="624"/>
      <c r="L30" s="623"/>
      <c r="M30" s="624"/>
      <c r="N30" s="624"/>
      <c r="O30" s="624"/>
      <c r="P30" s="624"/>
      <c r="Q30" s="624"/>
      <c r="R30" s="624"/>
    </row>
    <row r="31" spans="1:18" ht="13.5" thickBot="1" x14ac:dyDescent="0.25">
      <c r="C31" s="633" t="s">
        <v>151</v>
      </c>
      <c r="D31" s="712" t="str">
        <f>IF(ISBLANK(D28),"0",AVERAGE(D28:E30))</f>
        <v>0</v>
      </c>
      <c r="E31" s="712"/>
      <c r="F31" s="712" t="str">
        <f>IF(ISBLANK(F28),"0",AVERAGE(F28:F30))</f>
        <v>0</v>
      </c>
      <c r="G31" s="712"/>
      <c r="H31" s="739"/>
      <c r="I31" s="740"/>
      <c r="J31" s="623"/>
      <c r="K31" s="623"/>
      <c r="L31" s="626"/>
      <c r="M31" s="627"/>
      <c r="N31" s="627"/>
      <c r="O31" s="627"/>
      <c r="P31" s="627"/>
      <c r="Q31" s="627"/>
      <c r="R31" s="627"/>
    </row>
    <row r="32" spans="1:18" x14ac:dyDescent="0.2">
      <c r="C32" s="633"/>
      <c r="D32" s="595"/>
      <c r="E32" s="595"/>
      <c r="F32" s="595"/>
      <c r="G32" s="595"/>
      <c r="H32" s="595"/>
      <c r="I32" s="595"/>
      <c r="J32" s="623"/>
      <c r="K32" s="623"/>
      <c r="L32" s="626"/>
      <c r="M32" s="627"/>
      <c r="N32" s="627"/>
      <c r="O32" s="627"/>
      <c r="P32" s="627"/>
      <c r="Q32" s="627"/>
      <c r="R32" s="627"/>
    </row>
    <row r="33" spans="1:18" ht="15.75" x14ac:dyDescent="0.2">
      <c r="A33" s="610" t="s">
        <v>187</v>
      </c>
      <c r="C33" s="633"/>
      <c r="D33" s="595"/>
      <c r="E33" s="595"/>
      <c r="F33" s="595"/>
      <c r="G33" s="595"/>
      <c r="H33" s="595"/>
      <c r="I33" s="595"/>
      <c r="J33" s="623"/>
      <c r="K33" s="623"/>
      <c r="L33" s="626"/>
      <c r="M33" s="627"/>
      <c r="N33" s="627"/>
      <c r="O33" s="627"/>
      <c r="P33" s="627"/>
      <c r="Q33" s="627"/>
      <c r="R33" s="627"/>
    </row>
    <row r="34" spans="1:18" ht="15.75" x14ac:dyDescent="0.2">
      <c r="A34" s="610"/>
      <c r="C34" s="633"/>
      <c r="D34" s="595"/>
      <c r="E34" s="595"/>
      <c r="F34" s="595"/>
      <c r="G34" s="595"/>
      <c r="H34" s="595"/>
      <c r="I34" s="595"/>
      <c r="J34" s="623"/>
      <c r="K34" s="623"/>
      <c r="L34" s="626"/>
      <c r="M34" s="627"/>
      <c r="N34" s="627"/>
      <c r="O34" s="627"/>
      <c r="P34" s="627"/>
      <c r="Q34" s="627"/>
      <c r="R34" s="627"/>
    </row>
    <row r="35" spans="1:18" ht="12.75" customHeight="1" x14ac:dyDescent="0.2">
      <c r="A35" s="701" t="s">
        <v>169</v>
      </c>
      <c r="B35" s="710"/>
      <c r="C35" s="710"/>
      <c r="D35" s="625" t="s">
        <v>216</v>
      </c>
      <c r="E35" s="629"/>
      <c r="F35" s="596"/>
      <c r="G35" s="638"/>
      <c r="H35" s="623"/>
      <c r="I35" s="638"/>
      <c r="J35" s="596"/>
    </row>
    <row r="36" spans="1:18" x14ac:dyDescent="0.2">
      <c r="A36" s="632"/>
      <c r="B36" s="632"/>
      <c r="C36" s="632"/>
      <c r="D36" s="623"/>
      <c r="E36" s="623"/>
      <c r="F36" s="596"/>
      <c r="G36" s="623"/>
      <c r="H36" s="623"/>
      <c r="I36" s="623"/>
      <c r="J36" s="596"/>
    </row>
    <row r="37" spans="1:18" x14ac:dyDescent="0.2">
      <c r="A37" s="701" t="s">
        <v>170</v>
      </c>
      <c r="B37" s="710"/>
      <c r="C37" s="710"/>
      <c r="D37" s="625" t="s">
        <v>216</v>
      </c>
      <c r="E37" s="651"/>
      <c r="F37" s="596"/>
      <c r="G37" s="638"/>
      <c r="H37" s="623"/>
      <c r="I37" s="638"/>
      <c r="J37" s="596"/>
    </row>
    <row r="38" spans="1:18" x14ac:dyDescent="0.2">
      <c r="A38" s="632"/>
      <c r="B38" s="632"/>
      <c r="C38" s="632"/>
      <c r="D38" s="623"/>
      <c r="E38" s="623"/>
      <c r="F38" s="596"/>
      <c r="G38" s="596"/>
      <c r="H38" s="596"/>
      <c r="I38" s="596"/>
      <c r="J38" s="596"/>
    </row>
    <row r="39" spans="1:18" x14ac:dyDescent="0.2">
      <c r="A39" s="632"/>
      <c r="B39" s="632"/>
      <c r="C39" s="632"/>
      <c r="D39" s="623"/>
      <c r="E39" s="634" t="s">
        <v>177</v>
      </c>
      <c r="F39" s="596"/>
      <c r="G39" s="635" t="s">
        <v>203</v>
      </c>
      <c r="H39" s="596"/>
      <c r="I39" s="635" t="s">
        <v>178</v>
      </c>
      <c r="J39" s="596"/>
    </row>
    <row r="40" spans="1:18" x14ac:dyDescent="0.2">
      <c r="A40" s="701" t="s">
        <v>171</v>
      </c>
      <c r="B40" s="701"/>
      <c r="C40" s="701"/>
      <c r="D40" s="625" t="s">
        <v>202</v>
      </c>
      <c r="E40" s="629"/>
      <c r="F40" s="596"/>
      <c r="G40" s="629"/>
      <c r="H40" s="596"/>
      <c r="I40" s="629"/>
      <c r="J40" s="596"/>
    </row>
    <row r="41" spans="1:18" s="639" customFormat="1" x14ac:dyDescent="0.2">
      <c r="A41" s="636"/>
      <c r="B41" s="636"/>
      <c r="C41" s="636"/>
      <c r="D41" s="625"/>
      <c r="E41" s="624"/>
      <c r="F41" s="637"/>
      <c r="G41" s="623"/>
      <c r="H41" s="637"/>
      <c r="I41" s="623"/>
      <c r="J41" s="637"/>
    </row>
    <row r="42" spans="1:18" x14ac:dyDescent="0.2">
      <c r="A42" s="632"/>
      <c r="B42" s="632"/>
      <c r="C42" s="632"/>
      <c r="D42" s="623"/>
      <c r="E42" s="634" t="s">
        <v>177</v>
      </c>
      <c r="F42" s="596"/>
      <c r="G42" s="635" t="s">
        <v>203</v>
      </c>
      <c r="H42" s="596"/>
      <c r="I42" s="635" t="s">
        <v>178</v>
      </c>
      <c r="J42" s="596"/>
    </row>
    <row r="43" spans="1:18" x14ac:dyDescent="0.2">
      <c r="A43" s="701" t="s">
        <v>172</v>
      </c>
      <c r="B43" s="701"/>
      <c r="C43" s="701"/>
      <c r="D43" s="625" t="s">
        <v>218</v>
      </c>
      <c r="E43" s="629"/>
      <c r="F43" s="596"/>
      <c r="G43" s="629"/>
      <c r="H43" s="596"/>
      <c r="I43" s="671"/>
      <c r="J43" s="596"/>
    </row>
    <row r="44" spans="1:18" s="641" customFormat="1" x14ac:dyDescent="0.2">
      <c r="A44" s="640"/>
      <c r="B44" s="640"/>
      <c r="C44" s="640"/>
      <c r="D44" s="625"/>
      <c r="E44" s="624"/>
      <c r="F44" s="623"/>
      <c r="G44" s="623"/>
      <c r="H44" s="623"/>
      <c r="I44" s="623"/>
      <c r="J44" s="623"/>
    </row>
    <row r="45" spans="1:18" ht="25.5" x14ac:dyDescent="0.2">
      <c r="A45" s="701" t="s">
        <v>173</v>
      </c>
      <c r="B45" s="701"/>
      <c r="C45" s="701"/>
      <c r="D45" s="838" t="s">
        <v>219</v>
      </c>
      <c r="E45" s="644"/>
      <c r="F45" s="596"/>
      <c r="G45" s="623"/>
      <c r="H45" s="623"/>
      <c r="I45" s="623"/>
      <c r="J45" s="596"/>
    </row>
    <row r="46" spans="1:18" x14ac:dyDescent="0.2">
      <c r="A46" s="632"/>
      <c r="B46" s="632"/>
      <c r="C46" s="632"/>
      <c r="D46" s="623"/>
      <c r="E46" s="623"/>
      <c r="F46" s="596"/>
      <c r="G46" s="623"/>
      <c r="H46" s="623"/>
      <c r="I46" s="623"/>
      <c r="J46" s="596"/>
    </row>
    <row r="47" spans="1:18" x14ac:dyDescent="0.2">
      <c r="A47" s="701" t="s">
        <v>175</v>
      </c>
      <c r="B47" s="701"/>
      <c r="C47" s="701"/>
      <c r="D47" s="625" t="s">
        <v>217</v>
      </c>
      <c r="E47" s="629"/>
      <c r="F47" s="596"/>
      <c r="G47" s="623"/>
      <c r="H47" s="623"/>
      <c r="I47" s="623"/>
      <c r="J47" s="596"/>
    </row>
    <row r="48" spans="1:18" ht="14.25" customHeight="1" x14ac:dyDescent="0.2">
      <c r="A48" s="631"/>
      <c r="B48" s="631"/>
      <c r="C48" s="631"/>
      <c r="D48" s="7"/>
      <c r="E48" s="7"/>
      <c r="F48" s="7"/>
      <c r="G48" s="7"/>
      <c r="H48" s="7"/>
      <c r="I48" s="7"/>
      <c r="J48" s="7"/>
      <c r="K48" s="7"/>
    </row>
    <row r="49" spans="1:11" ht="15" customHeight="1" x14ac:dyDescent="0.2">
      <c r="A49" s="733" t="s">
        <v>215</v>
      </c>
      <c r="B49" s="733"/>
      <c r="C49" s="733"/>
      <c r="D49" s="733"/>
      <c r="E49" s="733"/>
      <c r="F49" s="733"/>
      <c r="G49" s="733"/>
      <c r="H49" s="733"/>
      <c r="I49" s="733"/>
      <c r="J49" s="733"/>
      <c r="K49" s="614"/>
    </row>
    <row r="50" spans="1:11" ht="15" customHeight="1" x14ac:dyDescent="0.2">
      <c r="A50" s="733"/>
      <c r="B50" s="733"/>
      <c r="C50" s="733"/>
      <c r="D50" s="733"/>
      <c r="E50" s="733"/>
      <c r="F50" s="733"/>
      <c r="G50" s="733"/>
      <c r="H50" s="733"/>
      <c r="I50" s="733"/>
      <c r="J50" s="733"/>
      <c r="K50" s="614"/>
    </row>
    <row r="51" spans="1:11" ht="15" x14ac:dyDescent="0.2">
      <c r="A51" s="1"/>
      <c r="B51" s="1"/>
      <c r="C51" s="1"/>
      <c r="D51" s="1"/>
      <c r="E51" s="1"/>
      <c r="F51" s="1"/>
      <c r="G51" s="1"/>
      <c r="H51" s="1"/>
      <c r="I51" s="1"/>
      <c r="J51" s="1"/>
      <c r="K51" s="1"/>
    </row>
    <row r="52" spans="1:11" ht="15" x14ac:dyDescent="0.2">
      <c r="A52" s="718" t="s">
        <v>16</v>
      </c>
      <c r="B52" s="718"/>
      <c r="C52" s="608"/>
      <c r="D52" s="729"/>
      <c r="E52" s="730"/>
      <c r="F52" s="730"/>
      <c r="G52" s="730"/>
      <c r="H52" s="730"/>
      <c r="I52" s="730"/>
      <c r="J52" s="730"/>
      <c r="K52" s="630"/>
    </row>
    <row r="53" spans="1:11" ht="15" x14ac:dyDescent="0.2">
      <c r="A53" s="6"/>
      <c r="B53" s="6"/>
      <c r="C53" s="6"/>
      <c r="D53" s="731"/>
      <c r="E53" s="732"/>
      <c r="F53" s="732"/>
      <c r="G53" s="732"/>
      <c r="H53" s="732"/>
      <c r="I53" s="732"/>
      <c r="J53" s="732"/>
      <c r="K53" s="630"/>
    </row>
  </sheetData>
  <sheetProtection sheet="1" selectLockedCells="1"/>
  <dataConsolidate/>
  <mergeCells count="72">
    <mergeCell ref="D52:J53"/>
    <mergeCell ref="A49:J50"/>
    <mergeCell ref="A25:B25"/>
    <mergeCell ref="A52:B52"/>
    <mergeCell ref="A27:B27"/>
    <mergeCell ref="D27:E27"/>
    <mergeCell ref="F27:G27"/>
    <mergeCell ref="H27:I27"/>
    <mergeCell ref="D28:E28"/>
    <mergeCell ref="F28:G28"/>
    <mergeCell ref="H28:I28"/>
    <mergeCell ref="D29:E29"/>
    <mergeCell ref="A30:B30"/>
    <mergeCell ref="F31:G31"/>
    <mergeCell ref="H31:I31"/>
    <mergeCell ref="A43:C43"/>
    <mergeCell ref="G4:H4"/>
    <mergeCell ref="D3:F3"/>
    <mergeCell ref="F8:G8"/>
    <mergeCell ref="H8:I8"/>
    <mergeCell ref="A15:D15"/>
    <mergeCell ref="D4:F4"/>
    <mergeCell ref="D5:F5"/>
    <mergeCell ref="A7:H7"/>
    <mergeCell ref="I15:I16"/>
    <mergeCell ref="H9:I9"/>
    <mergeCell ref="H10:I10"/>
    <mergeCell ref="H11:I11"/>
    <mergeCell ref="D16:E16"/>
    <mergeCell ref="F16:G16"/>
    <mergeCell ref="F9:G9"/>
    <mergeCell ref="F10:G10"/>
    <mergeCell ref="F11:G11"/>
    <mergeCell ref="A17:B17"/>
    <mergeCell ref="F18:G18"/>
    <mergeCell ref="A10:B10"/>
    <mergeCell ref="A11:B11"/>
    <mergeCell ref="A12:B12"/>
    <mergeCell ref="A13:B13"/>
    <mergeCell ref="A14:B14"/>
    <mergeCell ref="F30:G30"/>
    <mergeCell ref="H30:I30"/>
    <mergeCell ref="F29:G29"/>
    <mergeCell ref="H29:I29"/>
    <mergeCell ref="A1:B1"/>
    <mergeCell ref="A3:B3"/>
    <mergeCell ref="A4:B4"/>
    <mergeCell ref="D1:F1"/>
    <mergeCell ref="D2:F2"/>
    <mergeCell ref="A2:B2"/>
    <mergeCell ref="A21:B21"/>
    <mergeCell ref="A5:B5"/>
    <mergeCell ref="D17:E17"/>
    <mergeCell ref="D18:E18"/>
    <mergeCell ref="F17:G17"/>
    <mergeCell ref="A9:B9"/>
    <mergeCell ref="A45:C45"/>
    <mergeCell ref="A47:C47"/>
    <mergeCell ref="D8:E8"/>
    <mergeCell ref="D9:E9"/>
    <mergeCell ref="D10:E10"/>
    <mergeCell ref="D11:E11"/>
    <mergeCell ref="D30:E30"/>
    <mergeCell ref="A35:C35"/>
    <mergeCell ref="A37:C37"/>
    <mergeCell ref="A40:C40"/>
    <mergeCell ref="A18:B18"/>
    <mergeCell ref="A22:B22"/>
    <mergeCell ref="D31:E31"/>
    <mergeCell ref="A23:B23"/>
    <mergeCell ref="A24:B24"/>
    <mergeCell ref="D20:J20"/>
  </mergeCells>
  <phoneticPr fontId="0" type="noConversion"/>
  <dataValidations count="4">
    <dataValidation type="decimal" allowBlank="1" showInputMessage="1" showErrorMessage="1" sqref="I17" xr:uid="{00000000-0002-0000-0100-000000000000}">
      <formula1>1</formula1>
      <formula2>200</formula2>
    </dataValidation>
    <dataValidation type="whole" allowBlank="1" showInputMessage="1" showErrorMessage="1" sqref="F22 J22 H22" xr:uid="{00000000-0002-0000-0100-000001000000}">
      <formula1>1</formula1>
      <formula2>1000</formula2>
    </dataValidation>
    <dataValidation operator="greaterThanOrEqual" showInputMessage="1" showErrorMessage="1" sqref="D22" xr:uid="{CCC3B816-9800-4134-99F0-C2BD7C9BB4C6}"/>
    <dataValidation type="list" allowBlank="1" showInputMessage="1" showErrorMessage="1" sqref="D14:G14" xr:uid="{00000000-0002-0000-0100-000003000000}">
      <formula1>#REF!</formula1>
    </dataValidation>
  </dataValidations>
  <printOptions horizontalCentered="1"/>
  <pageMargins left="0.5" right="0.5" top="1" bottom="1" header="0.3" footer="0.3"/>
  <pageSetup scale="72" orientation="portrait" blackAndWhite="1" r:id="rId1"/>
  <headerFooter>
    <oddHeader>&amp;L&amp;G
MDT-MAT-010                             07/21&amp;C&amp;"Arial,Bold"&amp;14Contractor Mix Design</oddHeader>
    <oddFooter>&amp;L&amp;D</oddFoot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B000000}">
          <x14:formula1>
            <xm:f>Data!$A$2:$A$17</xm:f>
          </x14:formula1>
          <xm:sqref>H17</xm:sqref>
        </x14:dataValidation>
        <x14:dataValidation type="list" allowBlank="1" showInputMessage="1" showErrorMessage="1" xr:uid="{00000000-0002-0000-0100-000004000000}">
          <x14:formula1>
            <xm:f>Data!$B$2:$B$3</xm:f>
          </x14:formula1>
          <xm:sqref>H18:H19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A43"/>
  <sheetViews>
    <sheetView showGridLines="0" zoomScaleNormal="100" workbookViewId="0">
      <selection activeCell="B14" sqref="B14"/>
    </sheetView>
  </sheetViews>
  <sheetFormatPr defaultColWidth="9.140625" defaultRowHeight="15" x14ac:dyDescent="0.25"/>
  <cols>
    <col min="1" max="1" width="11.7109375" style="15" customWidth="1"/>
    <col min="2" max="2" width="11.140625" style="15" customWidth="1"/>
    <col min="3" max="4" width="8.7109375" style="15" customWidth="1"/>
    <col min="5" max="6" width="9.140625" style="15" customWidth="1"/>
    <col min="7" max="7" width="8.5703125" style="15" customWidth="1"/>
    <col min="8" max="8" width="14.28515625" style="15" customWidth="1"/>
    <col min="9" max="9" width="7.140625" style="15" customWidth="1"/>
    <col min="10" max="18" width="10.140625" style="15" customWidth="1"/>
    <col min="19" max="16384" width="9.140625" style="15"/>
  </cols>
  <sheetData>
    <row r="2" spans="1:27" x14ac:dyDescent="0.25">
      <c r="C2" s="741" t="s">
        <v>148</v>
      </c>
      <c r="D2" s="742"/>
      <c r="E2" s="743"/>
    </row>
    <row r="4" spans="1:27" ht="15" customHeight="1" x14ac:dyDescent="0.25">
      <c r="A4" s="60"/>
      <c r="B4" s="60"/>
      <c r="C4" s="43"/>
      <c r="D4" s="43"/>
      <c r="E4" s="43"/>
      <c r="F4" s="43"/>
      <c r="G4" s="43"/>
      <c r="H4" s="42"/>
      <c r="I4" s="20"/>
      <c r="J4" s="645"/>
      <c r="K4" s="20"/>
      <c r="L4" s="20"/>
      <c r="M4" s="20"/>
      <c r="N4" s="20"/>
      <c r="O4" s="20"/>
      <c r="P4" s="20"/>
      <c r="Q4" s="20"/>
      <c r="R4" s="655"/>
    </row>
    <row r="5" spans="1:27" x14ac:dyDescent="0.25">
      <c r="A5" s="21"/>
      <c r="B5" s="749" t="s">
        <v>196</v>
      </c>
      <c r="C5" s="750"/>
      <c r="D5" s="755" t="str">
        <f>IF(ISBLANK('Submittal Worksheet'!D28),"",'Submittal Worksheet'!D28)</f>
        <v/>
      </c>
      <c r="E5" s="755"/>
      <c r="F5" s="755"/>
      <c r="G5" s="756"/>
      <c r="H5" s="19"/>
      <c r="I5" s="20"/>
      <c r="J5" s="20"/>
      <c r="K5" s="20"/>
      <c r="L5" s="20"/>
      <c r="M5" s="20"/>
      <c r="N5" s="20"/>
      <c r="O5" s="20"/>
      <c r="P5" s="20"/>
      <c r="Q5" s="20"/>
      <c r="R5" s="20"/>
    </row>
    <row r="6" spans="1:27" x14ac:dyDescent="0.25">
      <c r="A6" s="21"/>
      <c r="B6" s="751" t="s">
        <v>213</v>
      </c>
      <c r="C6" s="752"/>
      <c r="D6" s="757" t="str">
        <f>IF(ISBLANK('Submittal Worksheet'!D33),"",'Submittal Worksheet'!D33)</f>
        <v/>
      </c>
      <c r="E6" s="757"/>
      <c r="F6" s="757"/>
      <c r="G6" s="758"/>
      <c r="H6" s="19"/>
      <c r="I6" s="20"/>
      <c r="J6" s="20"/>
      <c r="K6" s="20"/>
      <c r="L6" s="20"/>
      <c r="M6" s="20"/>
      <c r="N6" s="20"/>
      <c r="O6" s="20"/>
      <c r="P6" s="20"/>
      <c r="Q6" s="20"/>
      <c r="R6" s="20"/>
    </row>
    <row r="7" spans="1:27" x14ac:dyDescent="0.25">
      <c r="A7" s="21"/>
      <c r="B7" s="751" t="s">
        <v>197</v>
      </c>
      <c r="C7" s="752"/>
      <c r="D7" s="757" t="str">
        <f>IF(ISBLANK('Submittal Worksheet'!D22),"",'Submittal Worksheet'!D22)</f>
        <v/>
      </c>
      <c r="E7" s="757"/>
      <c r="F7" s="757"/>
      <c r="G7" s="758"/>
      <c r="H7" s="19"/>
      <c r="I7" s="20"/>
      <c r="P7" s="20"/>
      <c r="Q7" s="20"/>
      <c r="R7" s="20"/>
    </row>
    <row r="8" spans="1:27" x14ac:dyDescent="0.25">
      <c r="A8" s="21"/>
      <c r="B8" s="753" t="s">
        <v>198</v>
      </c>
      <c r="C8" s="754"/>
      <c r="D8" s="761" t="str">
        <f>IF(ISBLANK('Submittal Worksheet'!D32),"",'Submittal Worksheet'!D32)</f>
        <v/>
      </c>
      <c r="E8" s="761"/>
      <c r="F8" s="761"/>
      <c r="G8" s="762"/>
      <c r="H8" s="19"/>
      <c r="I8" s="20"/>
      <c r="P8" s="20"/>
      <c r="Q8" s="20"/>
      <c r="R8" s="20"/>
      <c r="Y8" s="654" t="s">
        <v>55</v>
      </c>
    </row>
    <row r="9" spans="1:27" x14ac:dyDescent="0.25">
      <c r="A9" s="21"/>
      <c r="B9" s="21"/>
      <c r="C9" s="20"/>
      <c r="D9" s="20"/>
      <c r="E9" s="20"/>
      <c r="F9" s="20"/>
      <c r="G9" s="20"/>
      <c r="H9" s="19"/>
      <c r="I9" s="20"/>
      <c r="P9" s="20"/>
      <c r="Q9" s="20"/>
      <c r="R9" s="20"/>
      <c r="Y9" s="654" t="s">
        <v>54</v>
      </c>
    </row>
    <row r="10" spans="1:27" x14ac:dyDescent="0.25">
      <c r="A10" s="21"/>
      <c r="B10" s="759" t="s">
        <v>189</v>
      </c>
      <c r="C10" s="760"/>
      <c r="D10" s="760"/>
      <c r="E10" s="652">
        <f>SUM('Contractor Mix Design'!D21:D22)</f>
        <v>0</v>
      </c>
      <c r="F10" s="649" t="s">
        <v>181</v>
      </c>
      <c r="G10" s="20"/>
      <c r="H10" s="16"/>
      <c r="I10" s="20"/>
      <c r="P10" s="20"/>
      <c r="Q10" s="20"/>
      <c r="R10" s="20"/>
      <c r="Y10" s="654" t="s">
        <v>53</v>
      </c>
    </row>
    <row r="11" spans="1:27" x14ac:dyDescent="0.25">
      <c r="A11" s="60"/>
      <c r="B11" s="763" t="s">
        <v>182</v>
      </c>
      <c r="C11" s="765" t="s">
        <v>183</v>
      </c>
      <c r="D11" s="765" t="s">
        <v>184</v>
      </c>
      <c r="E11" s="744" t="s">
        <v>63</v>
      </c>
      <c r="F11" s="745"/>
      <c r="G11" s="89" t="s">
        <v>62</v>
      </c>
      <c r="H11" s="746" t="s">
        <v>206</v>
      </c>
      <c r="I11" s="667"/>
      <c r="J11" s="20"/>
      <c r="K11" s="20"/>
      <c r="L11" s="20"/>
      <c r="M11" s="20"/>
      <c r="N11" s="20"/>
      <c r="O11" s="20"/>
      <c r="P11" s="20"/>
      <c r="Q11" s="20"/>
      <c r="R11" s="20"/>
      <c r="Y11" s="654" t="s">
        <v>52</v>
      </c>
    </row>
    <row r="12" spans="1:27" ht="17.25" customHeight="1" x14ac:dyDescent="0.25">
      <c r="A12" s="21"/>
      <c r="B12" s="764"/>
      <c r="C12" s="765"/>
      <c r="D12" s="765"/>
      <c r="E12" s="744" t="s">
        <v>14</v>
      </c>
      <c r="F12" s="745"/>
      <c r="G12" s="87" t="s">
        <v>59</v>
      </c>
      <c r="H12" s="747"/>
      <c r="I12" s="667"/>
      <c r="J12" s="20"/>
      <c r="K12" s="20"/>
      <c r="L12" s="20"/>
      <c r="M12" s="20"/>
      <c r="N12" s="20"/>
      <c r="O12" s="20"/>
      <c r="P12" s="20"/>
      <c r="Q12" s="20"/>
      <c r="R12" s="20"/>
      <c r="Y12" s="654" t="s">
        <v>51</v>
      </c>
    </row>
    <row r="13" spans="1:27" ht="26.25" x14ac:dyDescent="0.25">
      <c r="A13" s="656" t="s">
        <v>59</v>
      </c>
      <c r="B13" s="83" t="s">
        <v>58</v>
      </c>
      <c r="C13" s="85" t="s">
        <v>58</v>
      </c>
      <c r="D13" s="82" t="s">
        <v>58</v>
      </c>
      <c r="E13" s="81" t="s">
        <v>58</v>
      </c>
      <c r="F13" s="80" t="s">
        <v>61</v>
      </c>
      <c r="G13" s="79" t="s">
        <v>61</v>
      </c>
      <c r="H13" s="748"/>
      <c r="I13" s="667"/>
      <c r="J13" s="20"/>
      <c r="K13" s="20"/>
      <c r="L13" s="20"/>
      <c r="S13" s="654"/>
    </row>
    <row r="14" spans="1:27" x14ac:dyDescent="0.25">
      <c r="A14" s="36" t="s">
        <v>57</v>
      </c>
      <c r="B14" s="602"/>
      <c r="C14" s="603"/>
      <c r="D14" s="604"/>
      <c r="E14" s="680" t="str">
        <f t="shared" ref="E14:E26" si="0">IF(ISBLANK(B14),"",SUMPRODUCT($B14:$D14,$B$28:$D$28))</f>
        <v/>
      </c>
      <c r="F14" s="681" t="str">
        <f>IFERROR(1-E14,"")</f>
        <v/>
      </c>
      <c r="G14" s="682" t="str">
        <f>F14</f>
        <v/>
      </c>
      <c r="H14" s="677"/>
      <c r="I14" s="668"/>
      <c r="J14" s="20"/>
      <c r="K14" s="20"/>
      <c r="L14" s="20"/>
      <c r="S14" s="654"/>
      <c r="AA14" s="168"/>
    </row>
    <row r="15" spans="1:27" x14ac:dyDescent="0.25">
      <c r="A15" s="33" t="s">
        <v>56</v>
      </c>
      <c r="B15" s="605"/>
      <c r="C15" s="606"/>
      <c r="D15" s="607"/>
      <c r="E15" s="680" t="str">
        <f t="shared" si="0"/>
        <v/>
      </c>
      <c r="F15" s="681" t="str">
        <f t="shared" ref="F15:F26" si="1">IFERROR(1-E15,"")</f>
        <v/>
      </c>
      <c r="G15" s="682" t="str">
        <f>IFERROR(F15-F14,"")</f>
        <v/>
      </c>
      <c r="H15" s="677"/>
      <c r="I15" s="669"/>
      <c r="J15" s="20"/>
      <c r="K15" s="20"/>
      <c r="L15" s="20"/>
      <c r="S15" s="654"/>
    </row>
    <row r="16" spans="1:27" x14ac:dyDescent="0.25">
      <c r="A16" s="27" t="s">
        <v>55</v>
      </c>
      <c r="B16" s="605"/>
      <c r="C16" s="606"/>
      <c r="D16" s="607"/>
      <c r="E16" s="680" t="str">
        <f t="shared" si="0"/>
        <v/>
      </c>
      <c r="F16" s="681" t="str">
        <f t="shared" si="1"/>
        <v/>
      </c>
      <c r="G16" s="682" t="str">
        <f t="shared" ref="G16:G27" si="2">IFERROR(F16-F15,"")</f>
        <v/>
      </c>
      <c r="H16" s="677"/>
      <c r="I16" s="669"/>
      <c r="J16" s="20"/>
      <c r="K16" s="689"/>
      <c r="L16" s="20"/>
      <c r="S16" s="654"/>
    </row>
    <row r="17" spans="1:19" x14ac:dyDescent="0.25">
      <c r="A17" s="679" t="s">
        <v>54</v>
      </c>
      <c r="B17" s="605"/>
      <c r="C17" s="606"/>
      <c r="D17" s="607"/>
      <c r="E17" s="683" t="str">
        <f t="shared" si="0"/>
        <v/>
      </c>
      <c r="F17" s="681" t="str">
        <f t="shared" si="1"/>
        <v/>
      </c>
      <c r="G17" s="682" t="str">
        <f t="shared" si="2"/>
        <v/>
      </c>
      <c r="H17" s="684">
        <v>1</v>
      </c>
      <c r="I17" s="669"/>
      <c r="J17" s="20"/>
      <c r="K17" s="138"/>
      <c r="L17" s="20"/>
      <c r="S17" s="654"/>
    </row>
    <row r="18" spans="1:19" x14ac:dyDescent="0.25">
      <c r="A18" s="29" t="s">
        <v>53</v>
      </c>
      <c r="B18" s="605"/>
      <c r="C18" s="606"/>
      <c r="D18" s="607"/>
      <c r="E18" s="680" t="str">
        <f t="shared" si="0"/>
        <v/>
      </c>
      <c r="F18" s="681" t="str">
        <f t="shared" si="1"/>
        <v/>
      </c>
      <c r="G18" s="682" t="str">
        <f t="shared" si="2"/>
        <v/>
      </c>
      <c r="H18" s="677"/>
      <c r="I18" s="669"/>
      <c r="J18" s="20"/>
      <c r="K18" s="20"/>
      <c r="L18" s="20"/>
      <c r="S18" s="654"/>
    </row>
    <row r="19" spans="1:19" x14ac:dyDescent="0.25">
      <c r="A19" s="28" t="s">
        <v>52</v>
      </c>
      <c r="B19" s="605"/>
      <c r="C19" s="606"/>
      <c r="D19" s="607"/>
      <c r="E19" s="680" t="str">
        <f t="shared" si="0"/>
        <v/>
      </c>
      <c r="F19" s="681" t="str">
        <f t="shared" si="1"/>
        <v/>
      </c>
      <c r="G19" s="682" t="str">
        <f t="shared" si="2"/>
        <v/>
      </c>
      <c r="H19" s="677"/>
      <c r="I19" s="669"/>
      <c r="J19" s="20"/>
      <c r="K19" s="20"/>
      <c r="L19" s="20"/>
      <c r="S19" s="654"/>
    </row>
    <row r="20" spans="1:19" x14ac:dyDescent="0.25">
      <c r="A20" s="678" t="s">
        <v>51</v>
      </c>
      <c r="B20" s="605"/>
      <c r="C20" s="606"/>
      <c r="D20" s="607"/>
      <c r="E20" s="683" t="str">
        <f t="shared" si="0"/>
        <v/>
      </c>
      <c r="F20" s="681" t="str">
        <f t="shared" si="1"/>
        <v/>
      </c>
      <c r="G20" s="682" t="str">
        <f t="shared" si="2"/>
        <v/>
      </c>
      <c r="H20" s="677" t="s">
        <v>207</v>
      </c>
      <c r="I20" s="669"/>
      <c r="J20" s="20"/>
      <c r="K20" s="20"/>
      <c r="L20" s="20"/>
    </row>
    <row r="21" spans="1:19" x14ac:dyDescent="0.25">
      <c r="A21" s="678" t="s">
        <v>199</v>
      </c>
      <c r="B21" s="605"/>
      <c r="C21" s="606"/>
      <c r="D21" s="607"/>
      <c r="E21" s="683" t="str">
        <f t="shared" si="0"/>
        <v/>
      </c>
      <c r="F21" s="681" t="str">
        <f t="shared" si="1"/>
        <v/>
      </c>
      <c r="G21" s="682" t="str">
        <f t="shared" si="2"/>
        <v/>
      </c>
      <c r="H21" s="677" t="s">
        <v>208</v>
      </c>
      <c r="I21" s="668"/>
      <c r="J21" s="20"/>
      <c r="K21" s="20"/>
      <c r="L21" s="20"/>
      <c r="M21" s="20"/>
      <c r="N21" s="20"/>
      <c r="O21" s="20"/>
      <c r="P21" s="20"/>
      <c r="Q21" s="20"/>
      <c r="R21" s="20"/>
    </row>
    <row r="22" spans="1:19" x14ac:dyDescent="0.25">
      <c r="A22" s="27" t="s">
        <v>49</v>
      </c>
      <c r="B22" s="605"/>
      <c r="C22" s="606"/>
      <c r="D22" s="607"/>
      <c r="E22" s="680" t="str">
        <f t="shared" si="0"/>
        <v/>
      </c>
      <c r="F22" s="681" t="str">
        <f t="shared" si="1"/>
        <v/>
      </c>
      <c r="G22" s="682" t="str">
        <f t="shared" si="2"/>
        <v/>
      </c>
      <c r="H22" s="677"/>
      <c r="I22" s="668"/>
      <c r="J22" s="20"/>
      <c r="K22" s="20"/>
      <c r="L22" s="20"/>
      <c r="M22" s="20"/>
      <c r="N22" s="20"/>
      <c r="O22" s="20"/>
      <c r="P22" s="20"/>
      <c r="Q22" s="20"/>
      <c r="R22" s="20"/>
    </row>
    <row r="23" spans="1:19" x14ac:dyDescent="0.25">
      <c r="A23" s="27" t="s">
        <v>48</v>
      </c>
      <c r="B23" s="605"/>
      <c r="C23" s="606"/>
      <c r="D23" s="607"/>
      <c r="E23" s="680" t="str">
        <f t="shared" si="0"/>
        <v/>
      </c>
      <c r="F23" s="681" t="str">
        <f t="shared" si="1"/>
        <v/>
      </c>
      <c r="G23" s="682" t="str">
        <f t="shared" si="2"/>
        <v/>
      </c>
      <c r="H23" s="677"/>
      <c r="I23" s="668"/>
      <c r="J23" s="20"/>
      <c r="K23" s="20"/>
      <c r="L23" s="20"/>
      <c r="M23" s="20"/>
      <c r="N23" s="20"/>
      <c r="O23" s="20"/>
      <c r="P23" s="20"/>
      <c r="Q23" s="20"/>
      <c r="R23" s="20"/>
    </row>
    <row r="24" spans="1:19" x14ac:dyDescent="0.25">
      <c r="A24" s="27" t="s">
        <v>47</v>
      </c>
      <c r="B24" s="605"/>
      <c r="C24" s="606"/>
      <c r="D24" s="607"/>
      <c r="E24" s="680" t="str">
        <f t="shared" si="0"/>
        <v/>
      </c>
      <c r="F24" s="681" t="str">
        <f t="shared" si="1"/>
        <v/>
      </c>
      <c r="G24" s="682" t="str">
        <f t="shared" si="2"/>
        <v/>
      </c>
      <c r="H24" s="677"/>
      <c r="I24" s="668"/>
      <c r="J24" s="20"/>
      <c r="K24" s="20"/>
      <c r="L24" s="20"/>
      <c r="M24" s="20"/>
      <c r="N24" s="20"/>
      <c r="O24" s="20"/>
      <c r="P24" s="20"/>
      <c r="Q24" s="20"/>
      <c r="R24" s="20"/>
    </row>
    <row r="25" spans="1:19" x14ac:dyDescent="0.25">
      <c r="A25" s="27" t="s">
        <v>46</v>
      </c>
      <c r="B25" s="605"/>
      <c r="C25" s="606"/>
      <c r="D25" s="607"/>
      <c r="E25" s="680" t="str">
        <f t="shared" si="0"/>
        <v/>
      </c>
      <c r="F25" s="681" t="str">
        <f t="shared" si="1"/>
        <v/>
      </c>
      <c r="G25" s="682" t="str">
        <f t="shared" si="2"/>
        <v/>
      </c>
      <c r="H25" s="677"/>
      <c r="I25" s="668"/>
      <c r="J25" s="20"/>
      <c r="K25" s="20"/>
      <c r="L25" s="20"/>
      <c r="M25" s="20"/>
      <c r="N25" s="20"/>
      <c r="O25" s="20"/>
      <c r="P25" s="20"/>
      <c r="Q25" s="20"/>
      <c r="R25" s="20"/>
    </row>
    <row r="26" spans="1:19" x14ac:dyDescent="0.25">
      <c r="A26" s="678" t="s">
        <v>45</v>
      </c>
      <c r="B26" s="605"/>
      <c r="C26" s="606"/>
      <c r="D26" s="607"/>
      <c r="E26" s="685" t="str">
        <f t="shared" si="0"/>
        <v/>
      </c>
      <c r="F26" s="686" t="str">
        <f t="shared" si="1"/>
        <v/>
      </c>
      <c r="G26" s="687" t="str">
        <f t="shared" si="2"/>
        <v/>
      </c>
      <c r="H26" s="677" t="s">
        <v>209</v>
      </c>
      <c r="I26" s="668"/>
      <c r="J26" s="20"/>
      <c r="K26" s="20"/>
      <c r="L26" s="20"/>
      <c r="M26" s="20"/>
      <c r="N26" s="20"/>
      <c r="O26" s="20"/>
      <c r="P26" s="20"/>
      <c r="Q26" s="20"/>
      <c r="R26" s="20"/>
    </row>
    <row r="27" spans="1:19" x14ac:dyDescent="0.25">
      <c r="A27" s="24" t="s">
        <v>44</v>
      </c>
      <c r="B27" s="66"/>
      <c r="C27" s="67"/>
      <c r="D27" s="65"/>
      <c r="E27" s="685" t="str">
        <f t="shared" ref="E27" si="3">IF(ISBLANK(B27),"",SUMPRODUCT($B27:$D27,$B$28:$D$28))</f>
        <v/>
      </c>
      <c r="F27" s="686" t="str">
        <f t="shared" ref="F27" si="4">IFERROR(1-E27,"")</f>
        <v/>
      </c>
      <c r="G27" s="688" t="str">
        <f t="shared" si="2"/>
        <v/>
      </c>
      <c r="H27" s="677"/>
      <c r="I27" s="668"/>
      <c r="J27" s="20"/>
      <c r="K27" s="20"/>
      <c r="L27" s="20"/>
      <c r="M27" s="20"/>
      <c r="N27" s="20"/>
      <c r="O27" s="20"/>
      <c r="P27" s="20"/>
      <c r="Q27" s="20"/>
      <c r="R27" s="20"/>
    </row>
    <row r="28" spans="1:19" x14ac:dyDescent="0.25">
      <c r="A28" s="62" t="s">
        <v>60</v>
      </c>
      <c r="B28" s="647">
        <f>'Contractor Mix Design'!D24</f>
        <v>0</v>
      </c>
      <c r="C28" s="648" t="str">
        <f>IF(ISBLANK('Contractor Mix Design'!D25),"0.0",'Contractor Mix Design'!D25)</f>
        <v>0.0</v>
      </c>
      <c r="D28" s="657">
        <f>'Contractor Mix Design'!D23</f>
        <v>0</v>
      </c>
      <c r="E28" s="672">
        <f>SUM(B28:D28)</f>
        <v>0</v>
      </c>
      <c r="F28" s="17"/>
      <c r="G28" s="17"/>
      <c r="H28" s="91"/>
      <c r="I28" s="20"/>
      <c r="J28" s="20"/>
      <c r="K28" s="20"/>
      <c r="L28" s="20"/>
      <c r="M28" s="20"/>
      <c r="N28" s="20"/>
      <c r="O28" s="20"/>
      <c r="P28" s="20"/>
      <c r="Q28" s="20"/>
      <c r="R28" s="20"/>
    </row>
    <row r="29" spans="1:19" x14ac:dyDescent="0.25">
      <c r="A29" s="43"/>
      <c r="B29" s="20"/>
      <c r="C29" s="20"/>
      <c r="D29" s="43"/>
      <c r="E29" s="43"/>
      <c r="F29" s="43"/>
      <c r="G29" s="43"/>
      <c r="H29" s="20"/>
      <c r="I29" s="20"/>
      <c r="J29" s="20"/>
      <c r="K29" s="20"/>
      <c r="L29" s="20"/>
      <c r="M29" s="20"/>
      <c r="N29" s="20"/>
      <c r="O29" s="20"/>
      <c r="P29" s="20"/>
      <c r="Q29" s="20"/>
      <c r="R29" s="20"/>
    </row>
    <row r="30" spans="1:19" x14ac:dyDescent="0.25">
      <c r="A30" s="20"/>
      <c r="B30" s="20"/>
      <c r="C30" s="20"/>
      <c r="D30" s="20"/>
      <c r="E30" s="646"/>
      <c r="F30" s="32"/>
      <c r="G30" s="20"/>
      <c r="H30" s="20"/>
      <c r="I30" s="20"/>
      <c r="J30" s="20"/>
      <c r="K30" s="31"/>
      <c r="L30" s="32"/>
      <c r="M30" s="32"/>
      <c r="N30" s="20"/>
      <c r="O30" s="20"/>
      <c r="P30" s="20"/>
      <c r="Q30" s="20"/>
      <c r="R30" s="20"/>
      <c r="S30" s="20"/>
    </row>
    <row r="31" spans="1:19" x14ac:dyDescent="0.25">
      <c r="A31" s="20"/>
      <c r="B31" s="20"/>
      <c r="C31" s="20"/>
      <c r="D31" s="20"/>
      <c r="E31" s="646"/>
      <c r="F31" s="32"/>
      <c r="G31" s="20"/>
      <c r="H31" s="20"/>
      <c r="I31" s="20"/>
      <c r="J31" s="20"/>
      <c r="K31" s="31"/>
      <c r="L31" s="20"/>
      <c r="M31" s="20"/>
      <c r="N31" s="20"/>
      <c r="O31" s="20"/>
      <c r="P31" s="20"/>
      <c r="Q31" s="20"/>
      <c r="R31" s="20"/>
      <c r="S31" s="20"/>
    </row>
    <row r="32" spans="1:19" x14ac:dyDescent="0.25">
      <c r="A32" s="20"/>
      <c r="B32" s="20"/>
      <c r="C32" s="20"/>
      <c r="D32" s="20"/>
      <c r="E32" s="646"/>
      <c r="F32" s="32"/>
      <c r="G32" s="20"/>
      <c r="H32" s="20"/>
      <c r="I32" s="20"/>
      <c r="J32" s="20"/>
      <c r="K32" s="20"/>
      <c r="L32" s="20"/>
      <c r="M32" s="20"/>
      <c r="N32" s="20"/>
      <c r="O32" s="20"/>
      <c r="P32" s="20"/>
      <c r="Q32" s="20"/>
      <c r="R32" s="20"/>
      <c r="S32" s="20"/>
    </row>
    <row r="33" spans="1:19" x14ac:dyDescent="0.25">
      <c r="A33" s="20"/>
      <c r="B33" s="20"/>
      <c r="C33" s="20"/>
      <c r="D33" s="20"/>
      <c r="E33" s="646"/>
      <c r="F33" s="32"/>
      <c r="G33" s="20"/>
      <c r="H33" s="20"/>
      <c r="I33" s="20"/>
      <c r="J33" s="20"/>
      <c r="K33" s="20"/>
      <c r="L33" s="20"/>
      <c r="M33" s="20"/>
      <c r="N33" s="20"/>
      <c r="O33" s="20"/>
      <c r="P33" s="20"/>
      <c r="Q33" s="20"/>
      <c r="R33" s="20"/>
      <c r="S33" s="20"/>
    </row>
    <row r="34" spans="1:19" x14ac:dyDescent="0.25">
      <c r="A34" s="20"/>
      <c r="B34" s="20"/>
      <c r="C34" s="20"/>
      <c r="D34" s="20"/>
      <c r="E34" s="646"/>
      <c r="F34" s="32"/>
      <c r="G34" s="20"/>
      <c r="H34" s="20"/>
      <c r="I34" s="20"/>
      <c r="J34" s="20"/>
      <c r="K34" s="20"/>
      <c r="L34" s="20"/>
      <c r="M34" s="20"/>
      <c r="N34" s="20"/>
      <c r="O34" s="20"/>
      <c r="P34" s="20"/>
      <c r="Q34" s="20"/>
      <c r="R34" s="20"/>
      <c r="S34" s="20"/>
    </row>
    <row r="35" spans="1:19" x14ac:dyDescent="0.25">
      <c r="A35" s="20"/>
      <c r="B35" s="20"/>
      <c r="C35" s="20"/>
      <c r="D35" s="20"/>
      <c r="E35" s="646"/>
      <c r="F35" s="32"/>
      <c r="G35" s="20"/>
      <c r="H35" s="20"/>
      <c r="I35" s="20"/>
      <c r="J35" s="20"/>
      <c r="K35" s="20"/>
      <c r="L35" s="20"/>
      <c r="M35" s="20"/>
      <c r="N35" s="20"/>
      <c r="O35" s="20"/>
      <c r="P35" s="20"/>
      <c r="Q35" s="20"/>
      <c r="R35" s="20"/>
      <c r="S35" s="20"/>
    </row>
    <row r="36" spans="1:19" x14ac:dyDescent="0.25">
      <c r="A36" s="20"/>
      <c r="B36" s="20"/>
      <c r="C36" s="20"/>
      <c r="D36" s="20"/>
      <c r="E36" s="646"/>
      <c r="F36" s="32"/>
      <c r="G36" s="20"/>
      <c r="H36" s="20"/>
      <c r="I36" s="20"/>
      <c r="J36" s="20"/>
      <c r="K36" s="20"/>
      <c r="L36" s="20"/>
      <c r="M36" s="20"/>
      <c r="N36" s="20"/>
      <c r="O36" s="20"/>
      <c r="P36" s="20"/>
      <c r="Q36" s="20"/>
      <c r="R36" s="20"/>
      <c r="S36" s="20"/>
    </row>
    <row r="37" spans="1:19" x14ac:dyDescent="0.25">
      <c r="A37" s="20"/>
      <c r="B37" s="20"/>
      <c r="C37" s="20"/>
      <c r="D37" s="20"/>
      <c r="E37" s="646"/>
      <c r="F37" s="32"/>
      <c r="G37" s="20"/>
      <c r="H37" s="20"/>
      <c r="I37" s="20"/>
      <c r="J37" s="20"/>
      <c r="K37" s="20"/>
      <c r="L37" s="20"/>
      <c r="M37" s="20"/>
      <c r="N37" s="20"/>
      <c r="O37" s="20"/>
      <c r="P37" s="20"/>
      <c r="Q37" s="20"/>
      <c r="R37" s="20"/>
      <c r="S37" s="20"/>
    </row>
    <row r="38" spans="1:19" x14ac:dyDescent="0.25">
      <c r="A38" s="20"/>
      <c r="B38" s="20"/>
      <c r="C38" s="20"/>
      <c r="D38" s="20"/>
      <c r="E38" s="646"/>
      <c r="F38" s="32"/>
      <c r="G38" s="20"/>
      <c r="H38" s="20"/>
      <c r="I38" s="20"/>
      <c r="J38" s="20"/>
      <c r="K38" s="20"/>
      <c r="L38" s="20"/>
      <c r="M38" s="20"/>
      <c r="N38" s="20"/>
      <c r="O38" s="20"/>
      <c r="P38" s="20"/>
      <c r="Q38" s="20"/>
      <c r="R38" s="20"/>
      <c r="S38" s="20"/>
    </row>
    <row r="39" spans="1:19" x14ac:dyDescent="0.25">
      <c r="A39" s="20"/>
      <c r="B39" s="20"/>
      <c r="C39" s="20"/>
      <c r="D39" s="20"/>
      <c r="E39" s="646"/>
      <c r="F39" s="32"/>
      <c r="G39" s="20"/>
      <c r="H39" s="20"/>
      <c r="I39" s="20"/>
      <c r="J39" s="20"/>
      <c r="K39" s="20"/>
      <c r="L39" s="20"/>
      <c r="M39" s="20"/>
      <c r="N39" s="20"/>
      <c r="O39" s="20"/>
      <c r="P39" s="20"/>
      <c r="Q39" s="20"/>
      <c r="R39" s="20"/>
    </row>
    <row r="40" spans="1:19" x14ac:dyDescent="0.25">
      <c r="A40" s="20"/>
      <c r="B40" s="20"/>
      <c r="C40" s="20"/>
      <c r="D40" s="20"/>
      <c r="E40" s="646"/>
      <c r="F40" s="32"/>
      <c r="G40" s="20"/>
      <c r="H40" s="20"/>
      <c r="I40" s="20"/>
      <c r="J40" s="20"/>
      <c r="K40" s="20"/>
      <c r="L40" s="20"/>
      <c r="M40" s="20"/>
      <c r="N40" s="20"/>
      <c r="O40" s="20"/>
      <c r="P40" s="20"/>
      <c r="Q40" s="20"/>
      <c r="R40" s="20"/>
    </row>
    <row r="41" spans="1:19" x14ac:dyDescent="0.25">
      <c r="A41" s="20"/>
      <c r="B41" s="20"/>
      <c r="C41" s="20"/>
      <c r="D41" s="20"/>
      <c r="E41" s="20"/>
      <c r="F41" s="20"/>
      <c r="G41" s="20"/>
      <c r="H41" s="20"/>
      <c r="I41" s="20"/>
      <c r="J41" s="20"/>
      <c r="K41" s="20"/>
      <c r="L41" s="20"/>
      <c r="M41" s="20"/>
      <c r="N41" s="20"/>
      <c r="O41" s="20"/>
      <c r="P41" s="20"/>
      <c r="Q41" s="20"/>
      <c r="R41" s="20"/>
    </row>
    <row r="42" spans="1:19" x14ac:dyDescent="0.25">
      <c r="A42" s="20"/>
      <c r="B42" s="20"/>
      <c r="C42" s="20"/>
      <c r="D42" s="20"/>
      <c r="E42" s="20"/>
      <c r="F42" s="20"/>
      <c r="G42" s="20"/>
      <c r="H42" s="20"/>
      <c r="I42" s="20"/>
      <c r="J42" s="20"/>
      <c r="K42" s="20"/>
      <c r="L42" s="20"/>
      <c r="M42" s="20"/>
      <c r="N42" s="20"/>
      <c r="O42" s="20"/>
      <c r="P42" s="20"/>
      <c r="Q42" s="20"/>
      <c r="R42" s="20"/>
    </row>
    <row r="43" spans="1:19" x14ac:dyDescent="0.25">
      <c r="J43" s="20"/>
      <c r="K43" s="20"/>
      <c r="L43" s="20"/>
      <c r="M43" s="20"/>
      <c r="N43" s="20"/>
      <c r="O43" s="20"/>
      <c r="P43" s="20"/>
      <c r="Q43" s="20"/>
      <c r="R43" s="20"/>
    </row>
  </sheetData>
  <sheetProtection sheet="1" selectLockedCells="1"/>
  <mergeCells count="16">
    <mergeCell ref="C2:E2"/>
    <mergeCell ref="E11:F11"/>
    <mergeCell ref="E12:F12"/>
    <mergeCell ref="H11:H13"/>
    <mergeCell ref="B5:C5"/>
    <mergeCell ref="B6:C6"/>
    <mergeCell ref="B7:C7"/>
    <mergeCell ref="B8:C8"/>
    <mergeCell ref="D5:G5"/>
    <mergeCell ref="D6:G6"/>
    <mergeCell ref="B10:D10"/>
    <mergeCell ref="D7:G7"/>
    <mergeCell ref="D8:G8"/>
    <mergeCell ref="B11:B12"/>
    <mergeCell ref="C11:C12"/>
    <mergeCell ref="D11:D12"/>
  </mergeCells>
  <conditionalFormatting sqref="E28">
    <cfRule type="cellIs" dxfId="17" priority="14" operator="notEqual">
      <formula>1</formula>
    </cfRule>
    <cfRule type="cellIs" dxfId="16" priority="16" operator="equal">
      <formula>1</formula>
    </cfRule>
  </conditionalFormatting>
  <conditionalFormatting sqref="E28">
    <cfRule type="cellIs" dxfId="15" priority="15" operator="equal">
      <formula>1</formula>
    </cfRule>
  </conditionalFormatting>
  <conditionalFormatting sqref="G15:G27">
    <cfRule type="expression" dxfId="14" priority="12">
      <formula>ABS(G15-G14)&gt;10%</formula>
    </cfRule>
  </conditionalFormatting>
  <conditionalFormatting sqref="F30:F40">
    <cfRule type="cellIs" dxfId="13" priority="10" operator="lessThan">
      <formula>-0.07</formula>
    </cfRule>
    <cfRule type="cellIs" dxfId="12" priority="11" operator="greaterThan">
      <formula>0.07</formula>
    </cfRule>
  </conditionalFormatting>
  <conditionalFormatting sqref="E17">
    <cfRule type="cellIs" dxfId="11" priority="8" operator="lessThan">
      <formula>$H$17</formula>
    </cfRule>
    <cfRule type="cellIs" dxfId="10" priority="6" operator="equal">
      <formula>$H$17</formula>
    </cfRule>
  </conditionalFormatting>
  <conditionalFormatting sqref="E20">
    <cfRule type="cellIs" dxfId="9" priority="7" operator="notBetween">
      <formula>0.4</formula>
      <formula>0.7</formula>
    </cfRule>
    <cfRule type="cellIs" dxfId="8" priority="5" operator="between">
      <formula>0.4</formula>
      <formula>0.7</formula>
    </cfRule>
  </conditionalFormatting>
  <conditionalFormatting sqref="E21">
    <cfRule type="cellIs" dxfId="7" priority="4" operator="notBetween">
      <formula>0.25</formula>
      <formula>0.55</formula>
    </cfRule>
    <cfRule type="cellIs" dxfId="6" priority="3" operator="between">
      <formula>0.25</formula>
      <formula>0.55</formula>
    </cfRule>
  </conditionalFormatting>
  <conditionalFormatting sqref="E26">
    <cfRule type="cellIs" dxfId="5" priority="2" operator="notBetween">
      <formula>0.02</formula>
      <formula>0.12</formula>
    </cfRule>
    <cfRule type="cellIs" dxfId="4" priority="1" operator="between">
      <formula>0.02</formula>
      <formula>0.12</formula>
    </cfRule>
  </conditionalFormatting>
  <printOptions horizontalCentered="1" verticalCentered="1"/>
  <pageMargins left="0.45" right="0.45" top="0.75" bottom="0.75" header="0.3" footer="0.3"/>
  <pageSetup scale="90" orientation="portrait" r:id="rId1"/>
  <headerFooter>
    <oddHeader>&amp;C&amp;14Montana Department of Transportation
Concrete Combined Aggregate Optimization Charts</oddHeader>
    <oddFooter>&amp;L&amp;F&amp;CPage &amp;P of &amp;N&amp;R&amp;D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71025-9284-480A-A2C7-AE96AA634CAF}">
  <dimension ref="A1:F21"/>
  <sheetViews>
    <sheetView workbookViewId="0">
      <selection activeCell="A2" sqref="A2"/>
    </sheetView>
  </sheetViews>
  <sheetFormatPr defaultRowHeight="12.75" x14ac:dyDescent="0.2"/>
  <cols>
    <col min="4" max="4" width="13.140625" customWidth="1"/>
    <col min="6" max="6" width="13.85546875" customWidth="1"/>
  </cols>
  <sheetData>
    <row r="1" spans="1:6" ht="15" customHeight="1" x14ac:dyDescent="0.2">
      <c r="A1" s="673" t="s">
        <v>12</v>
      </c>
      <c r="B1" s="3" t="s">
        <v>11</v>
      </c>
      <c r="D1" s="635" t="s">
        <v>24</v>
      </c>
      <c r="F1" s="635" t="s">
        <v>190</v>
      </c>
    </row>
    <row r="2" spans="1:6" ht="15" customHeight="1" x14ac:dyDescent="0.2">
      <c r="A2" s="3" t="s">
        <v>9</v>
      </c>
      <c r="B2" s="3" t="s">
        <v>13</v>
      </c>
      <c r="D2" s="635" t="s">
        <v>25</v>
      </c>
      <c r="F2" s="635" t="s">
        <v>191</v>
      </c>
    </row>
    <row r="3" spans="1:6" ht="15" customHeight="1" x14ac:dyDescent="0.2">
      <c r="A3" s="3" t="s">
        <v>10</v>
      </c>
      <c r="B3" s="3" t="s">
        <v>40</v>
      </c>
      <c r="D3" s="635" t="s">
        <v>26</v>
      </c>
      <c r="F3" s="635" t="s">
        <v>192</v>
      </c>
    </row>
    <row r="4" spans="1:6" ht="15" customHeight="1" x14ac:dyDescent="0.2">
      <c r="A4" s="3" t="s">
        <v>37</v>
      </c>
      <c r="D4" s="635" t="s">
        <v>27</v>
      </c>
      <c r="F4" s="635" t="s">
        <v>193</v>
      </c>
    </row>
    <row r="5" spans="1:6" ht="15" customHeight="1" x14ac:dyDescent="0.2">
      <c r="A5" s="3" t="s">
        <v>38</v>
      </c>
      <c r="D5" s="635" t="s">
        <v>28</v>
      </c>
      <c r="F5" s="635" t="s">
        <v>194</v>
      </c>
    </row>
    <row r="6" spans="1:6" ht="15" customHeight="1" x14ac:dyDescent="0.2">
      <c r="A6" s="3" t="s">
        <v>39</v>
      </c>
      <c r="D6" s="635" t="s">
        <v>29</v>
      </c>
      <c r="F6" s="635" t="s">
        <v>195</v>
      </c>
    </row>
    <row r="7" spans="1:6" ht="15" customHeight="1" x14ac:dyDescent="0.2">
      <c r="A7" s="3" t="s">
        <v>204</v>
      </c>
      <c r="D7" s="596"/>
    </row>
    <row r="8" spans="1:6" ht="15" customHeight="1" x14ac:dyDescent="0.2">
      <c r="A8" s="3" t="s">
        <v>156</v>
      </c>
    </row>
    <row r="9" spans="1:6" ht="15" customHeight="1" x14ac:dyDescent="0.2">
      <c r="A9" s="3" t="s">
        <v>157</v>
      </c>
    </row>
    <row r="10" spans="1:6" ht="15" customHeight="1" x14ac:dyDescent="0.2">
      <c r="A10" s="3" t="s">
        <v>158</v>
      </c>
    </row>
    <row r="11" spans="1:6" ht="15" customHeight="1" x14ac:dyDescent="0.2">
      <c r="A11" s="3" t="s">
        <v>159</v>
      </c>
    </row>
    <row r="12" spans="1:6" ht="15" customHeight="1" x14ac:dyDescent="0.2">
      <c r="A12" s="3" t="s">
        <v>160</v>
      </c>
    </row>
    <row r="13" spans="1:6" ht="15" customHeight="1" x14ac:dyDescent="0.2">
      <c r="A13" s="3" t="s">
        <v>161</v>
      </c>
    </row>
    <row r="14" spans="1:6" ht="15" customHeight="1" x14ac:dyDescent="0.2">
      <c r="A14" s="3" t="s">
        <v>162</v>
      </c>
    </row>
    <row r="15" spans="1:6" ht="15" customHeight="1" x14ac:dyDescent="0.2">
      <c r="A15" s="3" t="s">
        <v>163</v>
      </c>
    </row>
    <row r="16" spans="1:6" ht="15" customHeight="1" x14ac:dyDescent="0.2">
      <c r="A16" s="3" t="s">
        <v>164</v>
      </c>
    </row>
    <row r="17" spans="1:1" ht="15" customHeight="1" x14ac:dyDescent="0.2">
      <c r="A17" s="3" t="s">
        <v>165</v>
      </c>
    </row>
    <row r="18" spans="1:1" ht="15" customHeight="1" x14ac:dyDescent="0.2">
      <c r="A18" s="3" t="s">
        <v>205</v>
      </c>
    </row>
    <row r="19" spans="1:1" ht="15" customHeight="1" x14ac:dyDescent="0.2"/>
    <row r="20" spans="1:1" ht="15" customHeight="1" x14ac:dyDescent="0.2"/>
    <row r="21" spans="1:1" ht="15" customHeight="1" x14ac:dyDescent="0.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W198"/>
  <sheetViews>
    <sheetView view="pageBreakPreview" zoomScale="60" zoomScaleNormal="100" workbookViewId="0">
      <selection activeCell="A2" sqref="A2"/>
    </sheetView>
  </sheetViews>
  <sheetFormatPr defaultColWidth="9.140625" defaultRowHeight="15" x14ac:dyDescent="0.25"/>
  <cols>
    <col min="1" max="3" width="9.140625" style="453"/>
    <col min="4" max="4" width="9.140625" style="453" customWidth="1"/>
    <col min="5" max="5" width="9.140625" style="453"/>
    <col min="6" max="14" width="9.85546875" style="453" customWidth="1"/>
    <col min="15" max="18" width="2.28515625" style="453" customWidth="1"/>
    <col min="19" max="16384" width="9.140625" style="453"/>
  </cols>
  <sheetData>
    <row r="2" spans="1:18" ht="21" x14ac:dyDescent="0.35">
      <c r="F2" s="594" t="s">
        <v>147</v>
      </c>
    </row>
    <row r="3" spans="1:18" x14ac:dyDescent="0.25">
      <c r="F3" s="453" t="s">
        <v>146</v>
      </c>
    </row>
    <row r="4" spans="1:18" x14ac:dyDescent="0.25">
      <c r="E4" s="498"/>
      <c r="F4" s="481"/>
      <c r="G4" s="481"/>
      <c r="H4" s="481"/>
      <c r="I4" s="481"/>
      <c r="J4" s="527" t="e">
        <f>#REF!</f>
        <v>#REF!</v>
      </c>
      <c r="K4" s="481"/>
      <c r="L4" s="481"/>
      <c r="M4" s="481"/>
      <c r="N4" s="480"/>
      <c r="O4" s="458"/>
      <c r="P4" s="458"/>
      <c r="Q4" s="458"/>
      <c r="R4" s="458"/>
    </row>
    <row r="5" spans="1:18" x14ac:dyDescent="0.25">
      <c r="E5" s="459"/>
      <c r="F5" s="458"/>
      <c r="G5" s="458"/>
      <c r="H5" s="458"/>
      <c r="I5" s="458"/>
      <c r="J5" s="526" t="e">
        <f>#REF!</f>
        <v>#REF!</v>
      </c>
      <c r="K5" s="458"/>
      <c r="L5" s="458"/>
      <c r="M5" s="458"/>
      <c r="N5" s="457"/>
      <c r="O5" s="458"/>
      <c r="P5" s="458"/>
      <c r="Q5" s="458"/>
      <c r="R5" s="458"/>
    </row>
    <row r="6" spans="1:18" x14ac:dyDescent="0.25">
      <c r="E6" s="459"/>
      <c r="F6" s="458"/>
      <c r="G6" s="458"/>
      <c r="H6" s="458"/>
      <c r="I6" s="458"/>
      <c r="J6" s="458"/>
      <c r="K6" s="458"/>
      <c r="L6" s="458"/>
      <c r="M6" s="458"/>
      <c r="N6" s="457"/>
      <c r="O6" s="458"/>
      <c r="P6" s="458"/>
      <c r="Q6" s="458"/>
      <c r="R6" s="458"/>
    </row>
    <row r="7" spans="1:18" x14ac:dyDescent="0.25">
      <c r="E7" s="459"/>
      <c r="F7" s="525"/>
      <c r="G7" s="524" t="e">
        <f>#REF!</f>
        <v>#REF!</v>
      </c>
      <c r="H7" s="776" t="e">
        <f>#REF!</f>
        <v>#REF!</v>
      </c>
      <c r="I7" s="776"/>
      <c r="J7" s="776"/>
      <c r="K7" s="776"/>
      <c r="L7" s="777"/>
      <c r="M7" s="458"/>
      <c r="N7" s="457"/>
      <c r="O7" s="458"/>
      <c r="P7" s="458"/>
      <c r="Q7" s="458"/>
      <c r="R7" s="458"/>
    </row>
    <row r="8" spans="1:18" ht="15" customHeight="1" x14ac:dyDescent="0.25">
      <c r="E8" s="459"/>
      <c r="F8" s="523"/>
      <c r="G8" s="522" t="e">
        <f>#REF!</f>
        <v>#REF!</v>
      </c>
      <c r="H8" s="778" t="e">
        <f>#REF!</f>
        <v>#REF!</v>
      </c>
      <c r="I8" s="778"/>
      <c r="J8" s="778"/>
      <c r="K8" s="778"/>
      <c r="L8" s="779"/>
      <c r="M8" s="458"/>
      <c r="N8" s="457"/>
      <c r="O8" s="782" t="e">
        <f>#REF!</f>
        <v>#REF!</v>
      </c>
      <c r="P8" s="766" t="e">
        <f>#REF!</f>
        <v>#REF!</v>
      </c>
      <c r="Q8" s="766" t="e">
        <f>#REF!</f>
        <v>#REF!</v>
      </c>
      <c r="R8" s="768" t="e">
        <f>#REF!</f>
        <v>#REF!</v>
      </c>
    </row>
    <row r="9" spans="1:18" x14ac:dyDescent="0.25">
      <c r="E9" s="459"/>
      <c r="F9" s="523"/>
      <c r="G9" s="522" t="e">
        <f>#REF!</f>
        <v>#REF!</v>
      </c>
      <c r="H9" s="778" t="e">
        <f>#REF!</f>
        <v>#REF!</v>
      </c>
      <c r="I9" s="778"/>
      <c r="J9" s="778"/>
      <c r="K9" s="778"/>
      <c r="L9" s="779"/>
      <c r="M9" s="458"/>
      <c r="N9" s="457"/>
      <c r="O9" s="783"/>
      <c r="P9" s="767"/>
      <c r="Q9" s="767"/>
      <c r="R9" s="769"/>
    </row>
    <row r="10" spans="1:18" x14ac:dyDescent="0.25">
      <c r="E10" s="459"/>
      <c r="F10" s="521"/>
      <c r="G10" s="520" t="e">
        <f>#REF!</f>
        <v>#REF!</v>
      </c>
      <c r="H10" s="780" t="e">
        <f>#REF!</f>
        <v>#REF!</v>
      </c>
      <c r="I10" s="780"/>
      <c r="J10" s="780"/>
      <c r="K10" s="780"/>
      <c r="L10" s="781"/>
      <c r="M10" s="458"/>
      <c r="N10" s="457"/>
      <c r="O10" s="783"/>
      <c r="P10" s="767"/>
      <c r="Q10" s="767"/>
      <c r="R10" s="769"/>
    </row>
    <row r="11" spans="1:18" x14ac:dyDescent="0.25">
      <c r="E11" s="459"/>
      <c r="F11" s="458"/>
      <c r="G11" s="458"/>
      <c r="H11" s="458"/>
      <c r="I11" s="458"/>
      <c r="J11" s="458"/>
      <c r="K11" s="458"/>
      <c r="L11" s="458"/>
      <c r="M11" s="458"/>
      <c r="N11" s="457"/>
      <c r="O11" s="783"/>
      <c r="P11" s="767"/>
      <c r="Q11" s="767"/>
      <c r="R11" s="769"/>
    </row>
    <row r="12" spans="1:18" x14ac:dyDescent="0.25">
      <c r="E12" s="459"/>
      <c r="F12" s="458"/>
      <c r="G12" s="458"/>
      <c r="H12" s="519"/>
      <c r="I12" s="483"/>
      <c r="J12" s="593" t="e">
        <f>#REF!</f>
        <v>#REF!</v>
      </c>
      <c r="K12" s="528" t="e">
        <f>#REF!</f>
        <v>#REF!</v>
      </c>
      <c r="L12" s="518" t="e">
        <f>#REF!</f>
        <v>#REF!</v>
      </c>
      <c r="M12" s="458"/>
      <c r="N12" s="457"/>
      <c r="O12" s="783"/>
      <c r="P12" s="767"/>
      <c r="Q12" s="767"/>
      <c r="R12" s="769"/>
    </row>
    <row r="13" spans="1:18" x14ac:dyDescent="0.25">
      <c r="E13" s="517"/>
      <c r="F13" s="498" t="e">
        <f>#REF!</f>
        <v>#REF!</v>
      </c>
      <c r="G13" s="481"/>
      <c r="H13" s="480"/>
      <c r="I13" s="498" t="e">
        <f>#REF!</f>
        <v>#REF!</v>
      </c>
      <c r="J13" s="498" t="e">
        <f>#REF!</f>
        <v>#REF!</v>
      </c>
      <c r="K13" s="480"/>
      <c r="L13" s="498" t="e">
        <f>#REF!</f>
        <v>#REF!</v>
      </c>
      <c r="M13" s="480"/>
      <c r="N13" s="571" t="e">
        <f>#REF!</f>
        <v>#REF!</v>
      </c>
      <c r="O13" s="783"/>
      <c r="P13" s="767"/>
      <c r="Q13" s="767"/>
      <c r="R13" s="769"/>
    </row>
    <row r="14" spans="1:18" x14ac:dyDescent="0.25">
      <c r="E14" s="516"/>
      <c r="F14" s="592" t="e">
        <f>#REF!</f>
        <v>#REF!</v>
      </c>
      <c r="G14" s="475" t="e">
        <f>#REF!</f>
        <v>#REF!</v>
      </c>
      <c r="H14" s="591" t="e">
        <f>#REF!</f>
        <v>#REF!</v>
      </c>
      <c r="I14" s="591" t="e">
        <f>#REF!</f>
        <v>#REF!</v>
      </c>
      <c r="J14" s="592" t="e">
        <f>#REF!</f>
        <v>#REF!</v>
      </c>
      <c r="K14" s="591" t="e">
        <f>#REF!</f>
        <v>#REF!</v>
      </c>
      <c r="L14" s="459" t="e">
        <f>#REF!</f>
        <v>#REF!</v>
      </c>
      <c r="M14" s="457"/>
      <c r="N14" s="590" t="e">
        <f>#REF!</f>
        <v>#REF!</v>
      </c>
      <c r="O14" s="783"/>
      <c r="P14" s="767"/>
      <c r="Q14" s="767"/>
      <c r="R14" s="769"/>
    </row>
    <row r="15" spans="1:18" x14ac:dyDescent="0.25">
      <c r="A15" s="498" t="s">
        <v>145</v>
      </c>
      <c r="B15" s="481"/>
      <c r="C15" s="480"/>
      <c r="E15" s="515" t="e">
        <f>#REF!</f>
        <v>#REF!</v>
      </c>
      <c r="F15" s="514" t="e">
        <f>#REF!</f>
        <v>#REF!</v>
      </c>
      <c r="G15" s="589" t="e">
        <f>#REF!</f>
        <v>#REF!</v>
      </c>
      <c r="H15" s="588" t="e">
        <f>#REF!</f>
        <v>#REF!</v>
      </c>
      <c r="I15" s="588" t="e">
        <f>#REF!</f>
        <v>#REF!</v>
      </c>
      <c r="J15" s="514" t="e">
        <f>#REF!</f>
        <v>#REF!</v>
      </c>
      <c r="K15" s="588" t="e">
        <f>#REF!</f>
        <v>#REF!</v>
      </c>
      <c r="L15" s="514" t="e">
        <f>#REF!</f>
        <v>#REF!</v>
      </c>
      <c r="M15" s="588" t="e">
        <f>#REF!</f>
        <v>#REF!</v>
      </c>
      <c r="N15" s="587" t="e">
        <f>#REF!</f>
        <v>#REF!</v>
      </c>
      <c r="O15" s="783"/>
      <c r="P15" s="767"/>
      <c r="Q15" s="767"/>
      <c r="R15" s="769"/>
    </row>
    <row r="16" spans="1:18" x14ac:dyDescent="0.25">
      <c r="A16" s="459">
        <v>0</v>
      </c>
      <c r="B16" s="458">
        <v>0</v>
      </c>
      <c r="C16" s="531">
        <f t="shared" ref="C16:C28" si="0">1-(A16+B16)/2/100</f>
        <v>1</v>
      </c>
      <c r="D16" s="550" t="e">
        <f>#REF!-#REF!</f>
        <v>#REF!</v>
      </c>
      <c r="E16" s="513" t="e">
        <f>#REF!</f>
        <v>#REF!</v>
      </c>
      <c r="F16" s="585" t="e">
        <f>#REF!</f>
        <v>#REF!</v>
      </c>
      <c r="G16" s="586" t="e">
        <f>#REF!</f>
        <v>#REF!</v>
      </c>
      <c r="H16" s="584" t="e">
        <f>#REF!</f>
        <v>#REF!</v>
      </c>
      <c r="I16" s="584" t="e">
        <f>#REF!</f>
        <v>#REF!</v>
      </c>
      <c r="J16" s="585" t="e">
        <f>#REF!</f>
        <v>#REF!</v>
      </c>
      <c r="K16" s="584" t="e">
        <f>#REF!</f>
        <v>#REF!</v>
      </c>
      <c r="L16" s="512" t="e">
        <f>#REF!</f>
        <v>#REF!</v>
      </c>
      <c r="M16" s="511" t="e">
        <f>#REF!</f>
        <v>#REF!</v>
      </c>
      <c r="N16" s="472" t="e">
        <f>#REF!</f>
        <v>#REF!</v>
      </c>
      <c r="O16" s="783"/>
      <c r="P16" s="767"/>
      <c r="Q16" s="767"/>
      <c r="R16" s="769"/>
    </row>
    <row r="17" spans="1:18" x14ac:dyDescent="0.25">
      <c r="A17" s="459">
        <v>0</v>
      </c>
      <c r="B17" s="458">
        <v>0</v>
      </c>
      <c r="C17" s="531">
        <f t="shared" si="0"/>
        <v>1</v>
      </c>
      <c r="D17" s="550" t="e">
        <f>#REF!-#REF!</f>
        <v>#REF!</v>
      </c>
      <c r="E17" s="510" t="e">
        <f>#REF!</f>
        <v>#REF!</v>
      </c>
      <c r="F17" s="582" t="e">
        <f>#REF!</f>
        <v>#REF!</v>
      </c>
      <c r="G17" s="583" t="e">
        <f>#REF!</f>
        <v>#REF!</v>
      </c>
      <c r="H17" s="581" t="e">
        <f>#REF!</f>
        <v>#REF!</v>
      </c>
      <c r="I17" s="581" t="e">
        <f>#REF!</f>
        <v>#REF!</v>
      </c>
      <c r="J17" s="582" t="e">
        <f>#REF!</f>
        <v>#REF!</v>
      </c>
      <c r="K17" s="581" t="e">
        <f>#REF!</f>
        <v>#REF!</v>
      </c>
      <c r="L17" s="505" t="e">
        <f>#REF!</f>
        <v>#REF!</v>
      </c>
      <c r="M17" s="504" t="e">
        <f>#REF!</f>
        <v>#REF!</v>
      </c>
      <c r="N17" s="463" t="e">
        <f>#REF!</f>
        <v>#REF!</v>
      </c>
      <c r="O17" s="783"/>
      <c r="P17" s="767"/>
      <c r="Q17" s="767"/>
      <c r="R17" s="769"/>
    </row>
    <row r="18" spans="1:18" x14ac:dyDescent="0.25">
      <c r="A18" s="459">
        <v>0</v>
      </c>
      <c r="B18" s="458">
        <v>0</v>
      </c>
      <c r="C18" s="531">
        <f t="shared" si="0"/>
        <v>1</v>
      </c>
      <c r="D18" s="550" t="e">
        <f>#REF!-#REF!</f>
        <v>#REF!</v>
      </c>
      <c r="E18" s="506" t="e">
        <f>#REF!</f>
        <v>#REF!</v>
      </c>
      <c r="F18" s="582" t="e">
        <f>#REF!</f>
        <v>#REF!</v>
      </c>
      <c r="G18" s="583" t="e">
        <f>#REF!</f>
        <v>#REF!</v>
      </c>
      <c r="H18" s="581" t="e">
        <f>#REF!</f>
        <v>#REF!</v>
      </c>
      <c r="I18" s="581" t="e">
        <f>#REF!</f>
        <v>#REF!</v>
      </c>
      <c r="J18" s="582" t="e">
        <f>#REF!</f>
        <v>#REF!</v>
      </c>
      <c r="K18" s="581" t="e">
        <f>#REF!</f>
        <v>#REF!</v>
      </c>
      <c r="L18" s="505" t="e">
        <f>#REF!</f>
        <v>#REF!</v>
      </c>
      <c r="M18" s="504" t="e">
        <f>#REF!</f>
        <v>#REF!</v>
      </c>
      <c r="N18" s="463" t="e">
        <f>#REF!</f>
        <v>#REF!</v>
      </c>
      <c r="O18" s="783"/>
      <c r="P18" s="767"/>
      <c r="Q18" s="767"/>
      <c r="R18" s="769"/>
    </row>
    <row r="19" spans="1:18" x14ac:dyDescent="0.25">
      <c r="A19" s="459">
        <v>0</v>
      </c>
      <c r="B19" s="458">
        <v>0</v>
      </c>
      <c r="C19" s="531">
        <f t="shared" si="0"/>
        <v>1</v>
      </c>
      <c r="D19" s="550" t="e">
        <f>#REF!-#REF!</f>
        <v>#REF!</v>
      </c>
      <c r="E19" s="509" t="e">
        <f>#REF!</f>
        <v>#REF!</v>
      </c>
      <c r="F19" s="582" t="e">
        <f>#REF!</f>
        <v>#REF!</v>
      </c>
      <c r="G19" s="583" t="e">
        <f>#REF!</f>
        <v>#REF!</v>
      </c>
      <c r="H19" s="581" t="e">
        <f>#REF!</f>
        <v>#REF!</v>
      </c>
      <c r="I19" s="581" t="e">
        <f>#REF!</f>
        <v>#REF!</v>
      </c>
      <c r="J19" s="582" t="e">
        <f>#REF!</f>
        <v>#REF!</v>
      </c>
      <c r="K19" s="581" t="e">
        <f>#REF!</f>
        <v>#REF!</v>
      </c>
      <c r="L19" s="505" t="e">
        <f>#REF!</f>
        <v>#REF!</v>
      </c>
      <c r="M19" s="504" t="e">
        <f>#REF!</f>
        <v>#REF!</v>
      </c>
      <c r="N19" s="463" t="e">
        <f>#REF!</f>
        <v>#REF!</v>
      </c>
      <c r="O19" s="783"/>
      <c r="P19" s="767"/>
      <c r="Q19" s="767"/>
      <c r="R19" s="769"/>
    </row>
    <row r="20" spans="1:18" x14ac:dyDescent="0.25">
      <c r="A20" s="459">
        <v>5</v>
      </c>
      <c r="B20" s="458">
        <v>15</v>
      </c>
      <c r="C20" s="531">
        <f t="shared" si="0"/>
        <v>0.9</v>
      </c>
      <c r="D20" s="550" t="e">
        <f>#REF!-#REF!</f>
        <v>#REF!</v>
      </c>
      <c r="E20" s="508" t="e">
        <f>#REF!</f>
        <v>#REF!</v>
      </c>
      <c r="F20" s="582" t="e">
        <f>#REF!</f>
        <v>#REF!</v>
      </c>
      <c r="G20" s="583" t="e">
        <f>#REF!</f>
        <v>#REF!</v>
      </c>
      <c r="H20" s="581" t="e">
        <f>#REF!</f>
        <v>#REF!</v>
      </c>
      <c r="I20" s="581" t="e">
        <f>#REF!</f>
        <v>#REF!</v>
      </c>
      <c r="J20" s="582" t="e">
        <f>#REF!</f>
        <v>#REF!</v>
      </c>
      <c r="K20" s="581" t="e">
        <f>#REF!</f>
        <v>#REF!</v>
      </c>
      <c r="L20" s="505" t="e">
        <f>#REF!</f>
        <v>#REF!</v>
      </c>
      <c r="M20" s="504" t="e">
        <f>#REF!</f>
        <v>#REF!</v>
      </c>
      <c r="N20" s="463" t="e">
        <f>#REF!</f>
        <v>#REF!</v>
      </c>
      <c r="O20" s="783"/>
      <c r="P20" s="767"/>
      <c r="Q20" s="767"/>
      <c r="R20" s="769"/>
    </row>
    <row r="21" spans="1:18" ht="15" customHeight="1" x14ac:dyDescent="0.25">
      <c r="A21" s="459">
        <v>19</v>
      </c>
      <c r="B21" s="458">
        <v>29</v>
      </c>
      <c r="C21" s="531">
        <f t="shared" si="0"/>
        <v>0.76</v>
      </c>
      <c r="D21" s="550" t="e">
        <f>#REF!-#REF!</f>
        <v>#REF!</v>
      </c>
      <c r="E21" s="507" t="e">
        <f>#REF!</f>
        <v>#REF!</v>
      </c>
      <c r="F21" s="582" t="e">
        <f>#REF!</f>
        <v>#REF!</v>
      </c>
      <c r="G21" s="583" t="e">
        <f>#REF!</f>
        <v>#REF!</v>
      </c>
      <c r="H21" s="581" t="e">
        <f>#REF!</f>
        <v>#REF!</v>
      </c>
      <c r="I21" s="581" t="e">
        <f>#REF!</f>
        <v>#REF!</v>
      </c>
      <c r="J21" s="582" t="e">
        <f>#REF!</f>
        <v>#REF!</v>
      </c>
      <c r="K21" s="581" t="e">
        <f>#REF!</f>
        <v>#REF!</v>
      </c>
      <c r="L21" s="505" t="e">
        <f>#REF!</f>
        <v>#REF!</v>
      </c>
      <c r="M21" s="504" t="e">
        <f>#REF!</f>
        <v>#REF!</v>
      </c>
      <c r="N21" s="463" t="e">
        <f>#REF!</f>
        <v>#REF!</v>
      </c>
      <c r="O21" s="770" t="e">
        <f>#REF!</f>
        <v>#REF!</v>
      </c>
      <c r="P21" s="772" t="e">
        <f>#REF!</f>
        <v>#REF!</v>
      </c>
      <c r="Q21" s="772" t="e">
        <f>#REF!</f>
        <v>#REF!</v>
      </c>
      <c r="R21" s="774" t="e">
        <f>#REF!</f>
        <v>#REF!</v>
      </c>
    </row>
    <row r="22" spans="1:18" x14ac:dyDescent="0.25">
      <c r="A22" s="459">
        <v>36</v>
      </c>
      <c r="B22" s="458">
        <v>46</v>
      </c>
      <c r="C22" s="531">
        <f t="shared" si="0"/>
        <v>0.59000000000000008</v>
      </c>
      <c r="D22" s="550" t="e">
        <f>#REF!-#REF!</f>
        <v>#REF!</v>
      </c>
      <c r="E22" s="506" t="e">
        <f>#REF!</f>
        <v>#REF!</v>
      </c>
      <c r="F22" s="582" t="e">
        <f>#REF!</f>
        <v>#REF!</v>
      </c>
      <c r="G22" s="583" t="e">
        <f>#REF!</f>
        <v>#REF!</v>
      </c>
      <c r="H22" s="581" t="e">
        <f>#REF!</f>
        <v>#REF!</v>
      </c>
      <c r="I22" s="581" t="e">
        <f>#REF!</f>
        <v>#REF!</v>
      </c>
      <c r="J22" s="582" t="e">
        <f>#REF!</f>
        <v>#REF!</v>
      </c>
      <c r="K22" s="581" t="e">
        <f>#REF!</f>
        <v>#REF!</v>
      </c>
      <c r="L22" s="505" t="e">
        <f>#REF!</f>
        <v>#REF!</v>
      </c>
      <c r="M22" s="504" t="e">
        <f>#REF!</f>
        <v>#REF!</v>
      </c>
      <c r="N22" s="463" t="e">
        <f>#REF!</f>
        <v>#REF!</v>
      </c>
      <c r="O22" s="770"/>
      <c r="P22" s="772"/>
      <c r="Q22" s="772"/>
      <c r="R22" s="774"/>
    </row>
    <row r="23" spans="1:18" x14ac:dyDescent="0.25">
      <c r="A23" s="459">
        <v>53</v>
      </c>
      <c r="B23" s="458">
        <v>63</v>
      </c>
      <c r="C23" s="531">
        <f t="shared" si="0"/>
        <v>0.42000000000000004</v>
      </c>
      <c r="D23" s="550" t="e">
        <f>#REF!-#REF!</f>
        <v>#REF!</v>
      </c>
      <c r="E23" s="506" t="e">
        <f>#REF!</f>
        <v>#REF!</v>
      </c>
      <c r="F23" s="582" t="e">
        <f>#REF!</f>
        <v>#REF!</v>
      </c>
      <c r="G23" s="583" t="e">
        <f>#REF!</f>
        <v>#REF!</v>
      </c>
      <c r="H23" s="581" t="e">
        <f>#REF!</f>
        <v>#REF!</v>
      </c>
      <c r="I23" s="581" t="e">
        <f>#REF!</f>
        <v>#REF!</v>
      </c>
      <c r="J23" s="582" t="e">
        <f>#REF!</f>
        <v>#REF!</v>
      </c>
      <c r="K23" s="581" t="e">
        <f>#REF!</f>
        <v>#REF!</v>
      </c>
      <c r="L23" s="505" t="e">
        <f>#REF!</f>
        <v>#REF!</v>
      </c>
      <c r="M23" s="504" t="e">
        <f>#REF!</f>
        <v>#REF!</v>
      </c>
      <c r="N23" s="463" t="e">
        <f>#REF!</f>
        <v>#REF!</v>
      </c>
      <c r="O23" s="770"/>
      <c r="P23" s="772"/>
      <c r="Q23" s="772"/>
      <c r="R23" s="774"/>
    </row>
    <row r="24" spans="1:18" x14ac:dyDescent="0.25">
      <c r="A24" s="459">
        <v>67</v>
      </c>
      <c r="B24" s="458">
        <v>77</v>
      </c>
      <c r="C24" s="531">
        <f t="shared" si="0"/>
        <v>0.28000000000000003</v>
      </c>
      <c r="D24" s="550" t="e">
        <f>#REF!-#REF!</f>
        <v>#REF!</v>
      </c>
      <c r="E24" s="506" t="e">
        <f>#REF!</f>
        <v>#REF!</v>
      </c>
      <c r="F24" s="582" t="e">
        <f>#REF!</f>
        <v>#REF!</v>
      </c>
      <c r="G24" s="583" t="e">
        <f>#REF!</f>
        <v>#REF!</v>
      </c>
      <c r="H24" s="581" t="e">
        <f>#REF!</f>
        <v>#REF!</v>
      </c>
      <c r="I24" s="581" t="e">
        <f>#REF!</f>
        <v>#REF!</v>
      </c>
      <c r="J24" s="582" t="e">
        <f>#REF!</f>
        <v>#REF!</v>
      </c>
      <c r="K24" s="581" t="e">
        <f>#REF!</f>
        <v>#REF!</v>
      </c>
      <c r="L24" s="505" t="e">
        <f>#REF!</f>
        <v>#REF!</v>
      </c>
      <c r="M24" s="504" t="e">
        <f>#REF!</f>
        <v>#REF!</v>
      </c>
      <c r="N24" s="463" t="e">
        <f>#REF!</f>
        <v>#REF!</v>
      </c>
      <c r="O24" s="770"/>
      <c r="P24" s="772"/>
      <c r="Q24" s="772"/>
      <c r="R24" s="774"/>
    </row>
    <row r="25" spans="1:18" x14ac:dyDescent="0.25">
      <c r="A25" s="459">
        <v>80</v>
      </c>
      <c r="B25" s="458">
        <v>88</v>
      </c>
      <c r="C25" s="531">
        <f t="shared" si="0"/>
        <v>0.16000000000000003</v>
      </c>
      <c r="D25" s="550" t="e">
        <f>#REF!-#REF!</f>
        <v>#REF!</v>
      </c>
      <c r="E25" s="506" t="e">
        <f>#REF!</f>
        <v>#REF!</v>
      </c>
      <c r="F25" s="582" t="e">
        <f>#REF!</f>
        <v>#REF!</v>
      </c>
      <c r="G25" s="583" t="e">
        <f>#REF!</f>
        <v>#REF!</v>
      </c>
      <c r="H25" s="581" t="e">
        <f>#REF!</f>
        <v>#REF!</v>
      </c>
      <c r="I25" s="581" t="e">
        <f>#REF!</f>
        <v>#REF!</v>
      </c>
      <c r="J25" s="582" t="e">
        <f>#REF!</f>
        <v>#REF!</v>
      </c>
      <c r="K25" s="581" t="e">
        <f>#REF!</f>
        <v>#REF!</v>
      </c>
      <c r="L25" s="505" t="e">
        <f>#REF!</f>
        <v>#REF!</v>
      </c>
      <c r="M25" s="504" t="e">
        <f>#REF!</f>
        <v>#REF!</v>
      </c>
      <c r="N25" s="463" t="e">
        <f>#REF!</f>
        <v>#REF!</v>
      </c>
      <c r="O25" s="770"/>
      <c r="P25" s="772"/>
      <c r="Q25" s="772"/>
      <c r="R25" s="774"/>
    </row>
    <row r="26" spans="1:18" x14ac:dyDescent="0.25">
      <c r="A26" s="459">
        <v>89</v>
      </c>
      <c r="B26" s="458">
        <v>97</v>
      </c>
      <c r="C26" s="531">
        <f t="shared" si="0"/>
        <v>6.9999999999999951E-2</v>
      </c>
      <c r="D26" s="550" t="e">
        <f>#REF!-#REF!</f>
        <v>#REF!</v>
      </c>
      <c r="E26" s="506" t="e">
        <f>#REF!</f>
        <v>#REF!</v>
      </c>
      <c r="F26" s="582" t="e">
        <f>#REF!</f>
        <v>#REF!</v>
      </c>
      <c r="G26" s="583" t="e">
        <f>#REF!</f>
        <v>#REF!</v>
      </c>
      <c r="H26" s="581" t="e">
        <f>#REF!</f>
        <v>#REF!</v>
      </c>
      <c r="I26" s="581" t="e">
        <f>#REF!</f>
        <v>#REF!</v>
      </c>
      <c r="J26" s="582" t="e">
        <f>#REF!</f>
        <v>#REF!</v>
      </c>
      <c r="K26" s="581" t="e">
        <f>#REF!</f>
        <v>#REF!</v>
      </c>
      <c r="L26" s="505" t="e">
        <f>#REF!</f>
        <v>#REF!</v>
      </c>
      <c r="M26" s="504" t="e">
        <f>#REF!</f>
        <v>#REF!</v>
      </c>
      <c r="N26" s="463" t="e">
        <f>#REF!</f>
        <v>#REF!</v>
      </c>
      <c r="O26" s="771"/>
      <c r="P26" s="773"/>
      <c r="Q26" s="773"/>
      <c r="R26" s="775"/>
    </row>
    <row r="27" spans="1:18" x14ac:dyDescent="0.25">
      <c r="A27" s="459">
        <v>95</v>
      </c>
      <c r="B27" s="458">
        <v>100</v>
      </c>
      <c r="C27" s="531">
        <f t="shared" si="0"/>
        <v>2.5000000000000022E-2</v>
      </c>
      <c r="D27" s="550" t="e">
        <f>#REF!-#REF!</f>
        <v>#REF!</v>
      </c>
      <c r="E27" s="506" t="e">
        <f>#REF!</f>
        <v>#REF!</v>
      </c>
      <c r="F27" s="582" t="e">
        <f>#REF!</f>
        <v>#REF!</v>
      </c>
      <c r="G27" s="583" t="e">
        <f>#REF!</f>
        <v>#REF!</v>
      </c>
      <c r="H27" s="581" t="e">
        <f>#REF!</f>
        <v>#REF!</v>
      </c>
      <c r="I27" s="581" t="e">
        <f>#REF!</f>
        <v>#REF!</v>
      </c>
      <c r="J27" s="582" t="e">
        <f>#REF!</f>
        <v>#REF!</v>
      </c>
      <c r="K27" s="581" t="e">
        <f>#REF!</f>
        <v>#REF!</v>
      </c>
      <c r="L27" s="505" t="e">
        <f>#REF!</f>
        <v>#REF!</v>
      </c>
      <c r="M27" s="504" t="e">
        <f>#REF!</f>
        <v>#REF!</v>
      </c>
      <c r="N27" s="463" t="e">
        <f>#REF!</f>
        <v>#REF!</v>
      </c>
      <c r="O27" s="470"/>
      <c r="P27" s="470"/>
      <c r="Q27" s="470"/>
      <c r="R27" s="470"/>
    </row>
    <row r="28" spans="1:18" x14ac:dyDescent="0.25">
      <c r="A28" s="456">
        <v>98</v>
      </c>
      <c r="B28" s="455">
        <v>100</v>
      </c>
      <c r="C28" s="529">
        <f t="shared" si="0"/>
        <v>1.0000000000000009E-2</v>
      </c>
      <c r="D28" s="550" t="e">
        <f>#REF!-#REF!</f>
        <v>#REF!</v>
      </c>
      <c r="E28" s="506" t="e">
        <f>#REF!</f>
        <v>#REF!</v>
      </c>
      <c r="F28" s="582" t="e">
        <f>#REF!</f>
        <v>#REF!</v>
      </c>
      <c r="G28" s="583" t="e">
        <f>#REF!</f>
        <v>#REF!</v>
      </c>
      <c r="H28" s="581" t="e">
        <f>#REF!</f>
        <v>#REF!</v>
      </c>
      <c r="I28" s="581" t="e">
        <f>#REF!</f>
        <v>#REF!</v>
      </c>
      <c r="J28" s="582" t="e">
        <f>#REF!</f>
        <v>#REF!</v>
      </c>
      <c r="K28" s="581" t="e">
        <f>#REF!</f>
        <v>#REF!</v>
      </c>
      <c r="L28" s="505" t="e">
        <f>#REF!</f>
        <v>#REF!</v>
      </c>
      <c r="M28" s="504" t="e">
        <f>#REF!</f>
        <v>#REF!</v>
      </c>
      <c r="N28" s="463" t="e">
        <f>#REF!</f>
        <v>#REF!</v>
      </c>
      <c r="O28" s="470"/>
      <c r="P28" s="470"/>
      <c r="Q28" s="470"/>
      <c r="R28" s="470"/>
    </row>
    <row r="29" spans="1:18" x14ac:dyDescent="0.25">
      <c r="E29" s="503" t="e">
        <f>#REF!</f>
        <v>#REF!</v>
      </c>
      <c r="F29" s="579" t="e">
        <f>#REF!</f>
        <v>#REF!</v>
      </c>
      <c r="G29" s="580" t="e">
        <f>#REF!</f>
        <v>#REF!</v>
      </c>
      <c r="H29" s="578" t="e">
        <f>#REF!</f>
        <v>#REF!</v>
      </c>
      <c r="I29" s="578" t="e">
        <f>#REF!</f>
        <v>#REF!</v>
      </c>
      <c r="J29" s="579" t="e">
        <f>#REF!</f>
        <v>#REF!</v>
      </c>
      <c r="K29" s="578" t="e">
        <f>#REF!</f>
        <v>#REF!</v>
      </c>
      <c r="L29" s="502" t="e">
        <f>#REF!</f>
        <v>#REF!</v>
      </c>
      <c r="M29" s="501" t="e">
        <f>#REF!</f>
        <v>#REF!</v>
      </c>
      <c r="N29" s="460" t="e">
        <f>#REF!</f>
        <v>#REF!</v>
      </c>
      <c r="O29" s="470"/>
      <c r="P29" s="470"/>
      <c r="Q29" s="470"/>
      <c r="R29" s="470"/>
    </row>
    <row r="30" spans="1:18" x14ac:dyDescent="0.25">
      <c r="E30" s="500" t="e">
        <f>#REF!</f>
        <v>#REF!</v>
      </c>
      <c r="F30" s="576" t="e">
        <f>#REF!</f>
        <v>#REF!</v>
      </c>
      <c r="G30" s="577" t="e">
        <f>#REF!</f>
        <v>#REF!</v>
      </c>
      <c r="H30" s="575" t="e">
        <f>#REF!</f>
        <v>#REF!</v>
      </c>
      <c r="I30" s="575" t="e">
        <f>#REF!</f>
        <v>#REF!</v>
      </c>
      <c r="J30" s="576" t="e">
        <f>#REF!</f>
        <v>#REF!</v>
      </c>
      <c r="K30" s="575" t="e">
        <f>#REF!</f>
        <v>#REF!</v>
      </c>
      <c r="L30" s="499" t="e">
        <f>#REF!</f>
        <v>#REF!</v>
      </c>
      <c r="M30" s="458"/>
      <c r="N30" s="457"/>
      <c r="O30" s="458"/>
      <c r="P30" s="458"/>
      <c r="Q30" s="458"/>
      <c r="R30" s="458"/>
    </row>
    <row r="31" spans="1:18" x14ac:dyDescent="0.25">
      <c r="E31" s="459"/>
      <c r="F31" s="458"/>
      <c r="G31" s="498"/>
      <c r="H31" s="481"/>
      <c r="I31" s="497" t="e">
        <f>#REF!</f>
        <v>#REF!</v>
      </c>
      <c r="J31" s="496" t="e">
        <f>#REF!</f>
        <v>#REF!</v>
      </c>
      <c r="K31" s="495" t="e">
        <f>#REF!</f>
        <v>#REF!</v>
      </c>
      <c r="L31" s="481"/>
      <c r="M31" s="481"/>
      <c r="N31" s="480"/>
      <c r="O31" s="458"/>
      <c r="P31" s="458"/>
      <c r="Q31" s="458"/>
      <c r="R31" s="458"/>
    </row>
    <row r="32" spans="1:18" x14ac:dyDescent="0.25">
      <c r="E32" s="459"/>
      <c r="F32" s="458"/>
      <c r="G32" s="494"/>
      <c r="H32" s="490"/>
      <c r="I32" s="493" t="e">
        <f>#REF!</f>
        <v>#REF!</v>
      </c>
      <c r="J32" s="492" t="e">
        <f>#REF!</f>
        <v>#REF!</v>
      </c>
      <c r="K32" s="491" t="e">
        <f>#REF!</f>
        <v>#REF!</v>
      </c>
      <c r="L32" s="490"/>
      <c r="M32" s="490"/>
      <c r="N32" s="489"/>
      <c r="O32" s="458"/>
      <c r="P32" s="458"/>
      <c r="Q32" s="458"/>
      <c r="R32" s="458"/>
    </row>
    <row r="33" spans="5:49" ht="15.75" x14ac:dyDescent="0.25">
      <c r="E33" s="459"/>
      <c r="F33" s="458"/>
      <c r="G33" s="488"/>
      <c r="H33" s="485"/>
      <c r="I33" s="485"/>
      <c r="J33" s="487" t="e">
        <f>#REF!</f>
        <v>#REF!</v>
      </c>
      <c r="K33" s="486" t="e">
        <f>#REF!</f>
        <v>#REF!</v>
      </c>
      <c r="L33" s="485"/>
      <c r="M33" s="485"/>
      <c r="N33" s="484"/>
      <c r="O33" s="574"/>
      <c r="P33" s="574"/>
      <c r="Q33" s="574"/>
      <c r="R33" s="574"/>
    </row>
    <row r="34" spans="5:49" x14ac:dyDescent="0.25">
      <c r="E34" s="459"/>
      <c r="F34" s="458"/>
      <c r="G34" s="458"/>
      <c r="H34" s="458"/>
      <c r="I34" s="458"/>
      <c r="J34" s="458"/>
      <c r="K34" s="458"/>
      <c r="L34" s="458"/>
      <c r="M34" s="458"/>
      <c r="N34" s="457"/>
      <c r="O34" s="458"/>
      <c r="P34" s="458"/>
      <c r="Q34" s="458"/>
      <c r="R34" s="458"/>
    </row>
    <row r="35" spans="5:49" x14ac:dyDescent="0.25">
      <c r="E35" s="459"/>
      <c r="F35" s="458"/>
      <c r="G35" s="458"/>
      <c r="H35" s="458"/>
      <c r="I35" s="458"/>
      <c r="J35" s="482" t="e">
        <f>#REF!</f>
        <v>#REF!</v>
      </c>
      <c r="K35" s="481"/>
      <c r="L35" s="481"/>
      <c r="M35" s="480"/>
      <c r="N35" s="457"/>
      <c r="O35" s="458"/>
      <c r="P35" s="458"/>
      <c r="Q35" s="458"/>
      <c r="R35" s="458"/>
    </row>
    <row r="36" spans="5:49" x14ac:dyDescent="0.25">
      <c r="E36" s="459"/>
      <c r="F36" s="458"/>
      <c r="G36" s="458"/>
      <c r="H36" s="458"/>
      <c r="I36" s="458"/>
      <c r="J36" s="456"/>
      <c r="K36" s="455"/>
      <c r="L36" s="479" t="e">
        <f>#REF!</f>
        <v>#REF!</v>
      </c>
      <c r="M36" s="478" t="e">
        <f>#REF!</f>
        <v>#REF!</v>
      </c>
      <c r="N36" s="457"/>
      <c r="O36" s="458"/>
      <c r="P36" s="458"/>
      <c r="Q36" s="458"/>
      <c r="R36" s="458"/>
    </row>
    <row r="37" spans="5:49" x14ac:dyDescent="0.25">
      <c r="E37" s="459"/>
      <c r="F37" s="458"/>
      <c r="G37" s="458"/>
      <c r="H37" s="458"/>
      <c r="I37" s="458"/>
      <c r="J37" s="573" t="e">
        <f>#REF!</f>
        <v>#REF!</v>
      </c>
      <c r="K37" s="477" t="e">
        <f>#REF!</f>
        <v>#REF!</v>
      </c>
      <c r="L37" s="476" t="e">
        <f>#REF!</f>
        <v>#REF!</v>
      </c>
      <c r="M37" s="573" t="e">
        <f>#REF!</f>
        <v>#REF!</v>
      </c>
      <c r="N37" s="457"/>
      <c r="O37" s="458"/>
      <c r="P37" s="458"/>
      <c r="Q37" s="458"/>
      <c r="R37" s="458"/>
      <c r="U37" s="551"/>
      <c r="V37" s="551"/>
    </row>
    <row r="38" spans="5:49" x14ac:dyDescent="0.25">
      <c r="E38" s="459"/>
      <c r="F38" s="458"/>
      <c r="G38" s="458"/>
      <c r="H38" s="458"/>
      <c r="I38" s="458"/>
      <c r="J38" s="474" t="e">
        <f>#REF!</f>
        <v>#REF!</v>
      </c>
      <c r="K38" s="473" t="e">
        <f>#REF!</f>
        <v>#REF!</v>
      </c>
      <c r="L38" s="472" t="e">
        <f>#REF!</f>
        <v>#REF!</v>
      </c>
      <c r="M38" s="472" t="e">
        <f>#REF!</f>
        <v>#REF!</v>
      </c>
      <c r="N38" s="457"/>
      <c r="O38" s="458"/>
      <c r="P38" s="458"/>
      <c r="Q38" s="458"/>
      <c r="R38" s="458"/>
      <c r="T38" s="549"/>
      <c r="U38" s="553"/>
      <c r="V38" s="553"/>
      <c r="AE38" s="498"/>
      <c r="AF38" s="572" t="s">
        <v>144</v>
      </c>
      <c r="AG38" s="571" t="str">
        <f>VLOOKUP(MAX(AE43:AE56),AD43:AH56,4)</f>
        <v>Pan</v>
      </c>
      <c r="AO38" s="498" t="s">
        <v>143</v>
      </c>
      <c r="AP38" s="480" t="e">
        <f>1/AG39</f>
        <v>#DIV/0!</v>
      </c>
      <c r="AR38" s="498"/>
      <c r="AS38" s="481"/>
      <c r="AT38" s="481"/>
      <c r="AU38" s="481"/>
      <c r="AV38" s="498" t="s">
        <v>143</v>
      </c>
      <c r="AW38" s="480" t="e">
        <f>SLOPE(AT43:AT56,AR43:AR56)</f>
        <v>#REF!</v>
      </c>
    </row>
    <row r="39" spans="5:49" x14ac:dyDescent="0.25">
      <c r="E39" s="459"/>
      <c r="F39" s="458"/>
      <c r="G39" s="458"/>
      <c r="H39" s="458"/>
      <c r="I39" s="458"/>
      <c r="J39" s="471" t="e">
        <f>#REF!</f>
        <v>#REF!</v>
      </c>
      <c r="K39" s="464" t="e">
        <f>#REF!</f>
        <v>#REF!</v>
      </c>
      <c r="L39" s="463" t="e">
        <f>#REF!</f>
        <v>#REF!</v>
      </c>
      <c r="M39" s="463" t="e">
        <f>#REF!</f>
        <v>#REF!</v>
      </c>
      <c r="N39" s="457"/>
      <c r="O39" s="458"/>
      <c r="P39" s="458"/>
      <c r="Q39" s="458"/>
      <c r="R39" s="458"/>
      <c r="T39" s="549"/>
      <c r="U39" s="553"/>
      <c r="V39" s="553"/>
      <c r="AE39" s="456"/>
      <c r="AF39" s="570" t="s">
        <v>128</v>
      </c>
      <c r="AG39" s="569">
        <f>VLOOKUP(MAX(AE43:AE56),AD43:AH56,5)</f>
        <v>0</v>
      </c>
      <c r="AO39" s="459" t="s">
        <v>142</v>
      </c>
      <c r="AP39" s="457">
        <v>0</v>
      </c>
      <c r="AR39" s="459"/>
      <c r="AS39" s="458"/>
      <c r="AT39" s="458"/>
      <c r="AU39" s="458"/>
      <c r="AV39" s="459" t="s">
        <v>142</v>
      </c>
      <c r="AW39" s="457" t="e">
        <f>INTERCEPT(AT43:AT56,AR43:AR56)</f>
        <v>#REF!</v>
      </c>
    </row>
    <row r="40" spans="5:49" x14ac:dyDescent="0.25">
      <c r="E40" s="459"/>
      <c r="F40" s="458"/>
      <c r="G40" s="458"/>
      <c r="H40" s="458"/>
      <c r="I40" s="458"/>
      <c r="J40" s="465" t="e">
        <f>#REF!</f>
        <v>#REF!</v>
      </c>
      <c r="K40" s="464" t="e">
        <f>#REF!</f>
        <v>#REF!</v>
      </c>
      <c r="L40" s="463" t="e">
        <f>#REF!</f>
        <v>#REF!</v>
      </c>
      <c r="M40" s="463" t="e">
        <f>#REF!</f>
        <v>#REF!</v>
      </c>
      <c r="N40" s="457"/>
      <c r="O40" s="458"/>
      <c r="P40" s="458"/>
      <c r="Q40" s="458"/>
      <c r="R40" s="458"/>
      <c r="T40" s="549"/>
      <c r="AF40" s="453" t="str">
        <f>"Nominal Maximum Size = "&amp;AG38</f>
        <v>Nominal Maximum Size = Pan</v>
      </c>
      <c r="AO40" s="456" t="s">
        <v>140</v>
      </c>
      <c r="AP40" s="540">
        <v>7.0000000000000007E-2</v>
      </c>
      <c r="AR40" s="568" t="s">
        <v>141</v>
      </c>
      <c r="AS40" s="458"/>
      <c r="AT40" s="458"/>
      <c r="AU40" s="458"/>
      <c r="AV40" s="456" t="s">
        <v>140</v>
      </c>
      <c r="AW40" s="529">
        <v>7.0000000000000007E-2</v>
      </c>
    </row>
    <row r="41" spans="5:49" x14ac:dyDescent="0.25">
      <c r="E41" s="459"/>
      <c r="F41" s="458"/>
      <c r="G41" s="458"/>
      <c r="H41" s="458"/>
      <c r="I41" s="458"/>
      <c r="J41" s="468" t="e">
        <f>#REF!</f>
        <v>#REF!</v>
      </c>
      <c r="K41" s="464" t="e">
        <f>#REF!</f>
        <v>#REF!</v>
      </c>
      <c r="L41" s="463" t="e">
        <f>#REF!</f>
        <v>#REF!</v>
      </c>
      <c r="M41" s="463" t="e">
        <f>#REF!</f>
        <v>#REF!</v>
      </c>
      <c r="N41" s="457"/>
      <c r="O41" s="458"/>
      <c r="P41" s="458"/>
      <c r="Q41" s="458"/>
      <c r="R41" s="458"/>
      <c r="AD41" s="519" t="s">
        <v>139</v>
      </c>
      <c r="AE41" s="483"/>
      <c r="AF41" s="483"/>
      <c r="AG41" s="483"/>
      <c r="AH41" s="518"/>
      <c r="AK41" s="567">
        <v>1</v>
      </c>
      <c r="AR41" s="459"/>
      <c r="AS41" s="458"/>
      <c r="AT41" s="458"/>
      <c r="AU41" s="458"/>
      <c r="AV41" s="458"/>
      <c r="AW41" s="457"/>
    </row>
    <row r="42" spans="5:49" x14ac:dyDescent="0.25">
      <c r="E42" s="459"/>
      <c r="F42" s="458"/>
      <c r="G42" s="458"/>
      <c r="H42" s="458"/>
      <c r="I42" s="458"/>
      <c r="J42" s="467" t="e">
        <f>#REF!</f>
        <v>#REF!</v>
      </c>
      <c r="K42" s="464" t="e">
        <f>#REF!</f>
        <v>#REF!</v>
      </c>
      <c r="L42" s="463" t="e">
        <f>#REF!</f>
        <v>#REF!</v>
      </c>
      <c r="M42" s="463" t="e">
        <f>#REF!</f>
        <v>#REF!</v>
      </c>
      <c r="N42" s="457"/>
      <c r="O42" s="458"/>
      <c r="P42" s="458"/>
      <c r="Q42" s="458"/>
      <c r="R42" s="458"/>
      <c r="AD42" s="456" t="s">
        <v>138</v>
      </c>
      <c r="AE42" s="455" t="s">
        <v>137</v>
      </c>
      <c r="AF42" s="538" t="e">
        <f>AM42</f>
        <v>#REF!</v>
      </c>
      <c r="AG42" s="538" t="str">
        <f>AL42</f>
        <v>Mesh</v>
      </c>
      <c r="AH42" s="566" t="s">
        <v>128</v>
      </c>
      <c r="AK42" s="498"/>
      <c r="AL42" s="481" t="str">
        <f>AD59</f>
        <v>Mesh</v>
      </c>
      <c r="AM42" s="564" t="e">
        <f>#REF!</f>
        <v>#REF!</v>
      </c>
      <c r="AN42" s="481" t="s">
        <v>136</v>
      </c>
      <c r="AO42" s="481" t="s">
        <v>119</v>
      </c>
      <c r="AP42" s="480" t="s">
        <v>118</v>
      </c>
      <c r="AQ42" s="565" t="s">
        <v>59</v>
      </c>
      <c r="AR42" s="459">
        <f>ROUND((AG39-$AH$74)*$AK$41,0)</f>
        <v>0</v>
      </c>
      <c r="AS42" s="481" t="str">
        <f>AD59</f>
        <v>Mesh</v>
      </c>
      <c r="AT42" s="564" t="e">
        <f>#REF!</f>
        <v>#REF!</v>
      </c>
      <c r="AU42" s="481" t="s">
        <v>135</v>
      </c>
      <c r="AV42" s="481" t="s">
        <v>119</v>
      </c>
      <c r="AW42" s="480" t="s">
        <v>118</v>
      </c>
    </row>
    <row r="43" spans="5:49" x14ac:dyDescent="0.25">
      <c r="E43" s="459"/>
      <c r="F43" s="458"/>
      <c r="G43" s="458"/>
      <c r="H43" s="458"/>
      <c r="I43" s="458"/>
      <c r="J43" s="466" t="e">
        <f>#REF!</f>
        <v>#REF!</v>
      </c>
      <c r="K43" s="464" t="e">
        <f>#REF!</f>
        <v>#REF!</v>
      </c>
      <c r="L43" s="463" t="e">
        <f>#REF!</f>
        <v>#REF!</v>
      </c>
      <c r="M43" s="463" t="e">
        <f>#REF!</f>
        <v>#REF!</v>
      </c>
      <c r="N43" s="457"/>
      <c r="O43" s="458"/>
      <c r="P43" s="458"/>
      <c r="Q43" s="458"/>
      <c r="R43" s="458"/>
      <c r="AD43" s="498">
        <v>1</v>
      </c>
      <c r="AE43" s="481">
        <v>1</v>
      </c>
      <c r="AF43" s="563" t="e">
        <f>AM56</f>
        <v>#REF!</v>
      </c>
      <c r="AG43" s="563" t="str">
        <f>AL56</f>
        <v>Pan</v>
      </c>
      <c r="AH43" s="562">
        <f>AH74</f>
        <v>0</v>
      </c>
      <c r="AK43" s="459">
        <f t="shared" ref="AK43:AK56" si="1">ROUND((AH61-$AH$74)*$AK$41,0)</f>
        <v>131</v>
      </c>
      <c r="AL43" s="458" t="str">
        <f t="shared" ref="AL43:AL56" si="2">AD61</f>
        <v>2 in.</v>
      </c>
      <c r="AM43" s="470" t="e">
        <f>IF(#REF!=1,NA(),#REF!)</f>
        <v>#REF!</v>
      </c>
      <c r="AN43" s="470" t="e">
        <f t="shared" ref="AN43:AN55" si="3">IF(AL43=$AG$38,1,NA())</f>
        <v>#N/A</v>
      </c>
      <c r="AO43" s="470" t="e">
        <f>AP38*AK43-AP40</f>
        <v>#DIV/0!</v>
      </c>
      <c r="AP43" s="558" t="e">
        <f>AP38*AK43+AP40</f>
        <v>#DIV/0!</v>
      </c>
      <c r="AR43" s="459" t="str">
        <f t="shared" ref="AR43:AR56" si="4">IF(AK43&gt;$AR$42,"",AK43)</f>
        <v/>
      </c>
      <c r="AS43" s="458"/>
      <c r="AT43" s="470" t="str">
        <f t="shared" ref="AT43:AT56" si="5">IF(AK43&gt;$AR$42,"",AM43)</f>
        <v/>
      </c>
      <c r="AU43" s="470" t="e">
        <f>AK43*$AW$38+$AW$39</f>
        <v>#REF!</v>
      </c>
      <c r="AV43" s="470" t="e">
        <f>AU43-$AW$40</f>
        <v>#REF!</v>
      </c>
      <c r="AW43" s="558" t="str">
        <f t="shared" ref="AW43:AW56" si="6">IF(ISNUMBER(AU43),AU43+$AW$40,"")</f>
        <v/>
      </c>
    </row>
    <row r="44" spans="5:49" x14ac:dyDescent="0.25">
      <c r="E44" s="459"/>
      <c r="F44" s="458"/>
      <c r="G44" s="458"/>
      <c r="H44" s="458"/>
      <c r="I44" s="458"/>
      <c r="J44" s="465" t="e">
        <f>#REF!</f>
        <v>#REF!</v>
      </c>
      <c r="K44" s="464" t="e">
        <f>#REF!</f>
        <v>#REF!</v>
      </c>
      <c r="L44" s="463" t="e">
        <f>#REF!</f>
        <v>#REF!</v>
      </c>
      <c r="M44" s="463" t="e">
        <f>#REF!</f>
        <v>#REF!</v>
      </c>
      <c r="N44" s="457"/>
      <c r="O44" s="458"/>
      <c r="P44" s="458"/>
      <c r="Q44" s="458"/>
      <c r="R44" s="458"/>
      <c r="AD44" s="459">
        <v>2</v>
      </c>
      <c r="AE44" s="458">
        <f t="shared" ref="AE44:AE56" si="7">IF(ISNUMBER(AF44),IF(AF43&lt;=0.9,AE43+1,0),0)</f>
        <v>0</v>
      </c>
      <c r="AF44" s="535" t="e">
        <f>AM55</f>
        <v>#REF!</v>
      </c>
      <c r="AG44" s="535" t="str">
        <f>AL55</f>
        <v>No. 200</v>
      </c>
      <c r="AH44" s="561">
        <f>AH73</f>
        <v>6.9367217454368229</v>
      </c>
      <c r="AK44" s="459">
        <f t="shared" si="1"/>
        <v>115</v>
      </c>
      <c r="AL44" s="458" t="str">
        <f t="shared" si="2"/>
        <v>1 1/2 in.</v>
      </c>
      <c r="AM44" s="470" t="e">
        <f>IF(#REF!=1,NA(),#REF!)</f>
        <v>#REF!</v>
      </c>
      <c r="AN44" s="470" t="e">
        <f t="shared" si="3"/>
        <v>#N/A</v>
      </c>
      <c r="AO44" s="470" t="e">
        <f t="shared" ref="AO44:AO56" si="8">IF(ISNA(AN44),NA(),AN44-$AP$40)</f>
        <v>#N/A</v>
      </c>
      <c r="AP44" s="558" t="e">
        <f t="shared" ref="AP44:AP56" si="9">IF(ISNA(AN44),NA(),AN44+$AP$40)</f>
        <v>#N/A</v>
      </c>
      <c r="AR44" s="459" t="str">
        <f t="shared" si="4"/>
        <v/>
      </c>
      <c r="AS44" s="458"/>
      <c r="AT44" s="470" t="str">
        <f t="shared" si="5"/>
        <v/>
      </c>
      <c r="AU44" s="470" t="e">
        <f>AK44*$AW$38+$AW$39</f>
        <v>#REF!</v>
      </c>
      <c r="AV44" s="470" t="e">
        <f>AU44-$AW$40</f>
        <v>#REF!</v>
      </c>
      <c r="AW44" s="558" t="str">
        <f t="shared" si="6"/>
        <v/>
      </c>
    </row>
    <row r="45" spans="5:49" x14ac:dyDescent="0.25">
      <c r="E45" s="459"/>
      <c r="F45" s="458"/>
      <c r="G45" s="458"/>
      <c r="H45" s="458"/>
      <c r="I45" s="458"/>
      <c r="J45" s="465" t="e">
        <f>#REF!</f>
        <v>#REF!</v>
      </c>
      <c r="K45" s="464" t="e">
        <f>#REF!</f>
        <v>#REF!</v>
      </c>
      <c r="L45" s="463" t="e">
        <f>#REF!</f>
        <v>#REF!</v>
      </c>
      <c r="M45" s="463" t="e">
        <f>#REF!</f>
        <v>#REF!</v>
      </c>
      <c r="N45" s="457"/>
      <c r="O45" s="458"/>
      <c r="P45" s="458"/>
      <c r="Q45" s="458"/>
      <c r="R45" s="458"/>
      <c r="AD45" s="459">
        <v>3</v>
      </c>
      <c r="AE45" s="458">
        <f t="shared" si="7"/>
        <v>0</v>
      </c>
      <c r="AF45" s="535" t="e">
        <f>AM54</f>
        <v>#REF!</v>
      </c>
      <c r="AG45" s="535" t="str">
        <f>AL54</f>
        <v>No. 100</v>
      </c>
      <c r="AH45" s="561">
        <f>AH72</f>
        <v>9.5045994842303667</v>
      </c>
      <c r="AK45" s="459">
        <f t="shared" si="1"/>
        <v>96</v>
      </c>
      <c r="AL45" s="458" t="str">
        <f t="shared" si="2"/>
        <v>1 in.</v>
      </c>
      <c r="AM45" s="470" t="e">
        <f>IF(#REF!=1,NA(),#REF!)</f>
        <v>#REF!</v>
      </c>
      <c r="AN45" s="470" t="e">
        <f t="shared" si="3"/>
        <v>#N/A</v>
      </c>
      <c r="AO45" s="470" t="e">
        <f t="shared" si="8"/>
        <v>#N/A</v>
      </c>
      <c r="AP45" s="558" t="e">
        <f t="shared" si="9"/>
        <v>#N/A</v>
      </c>
      <c r="AR45" s="459" t="str">
        <f t="shared" si="4"/>
        <v/>
      </c>
      <c r="AS45" s="458"/>
      <c r="AT45" s="470" t="str">
        <f t="shared" si="5"/>
        <v/>
      </c>
      <c r="AU45" s="470" t="e">
        <f>AK45*$AW$38+$AW$39</f>
        <v>#REF!</v>
      </c>
      <c r="AV45" s="470" t="e">
        <f>AU45-$AW$40</f>
        <v>#REF!</v>
      </c>
      <c r="AW45" s="558" t="str">
        <f t="shared" si="6"/>
        <v/>
      </c>
    </row>
    <row r="46" spans="5:49" x14ac:dyDescent="0.25">
      <c r="E46" s="459"/>
      <c r="F46" s="458"/>
      <c r="G46" s="458"/>
      <c r="H46" s="458"/>
      <c r="I46" s="458"/>
      <c r="J46" s="465" t="e">
        <f>#REF!</f>
        <v>#REF!</v>
      </c>
      <c r="K46" s="464" t="e">
        <f>#REF!</f>
        <v>#REF!</v>
      </c>
      <c r="L46" s="463" t="e">
        <f>#REF!</f>
        <v>#REF!</v>
      </c>
      <c r="M46" s="463" t="e">
        <f>#REF!</f>
        <v>#REF!</v>
      </c>
      <c r="N46" s="457"/>
      <c r="O46" s="458"/>
      <c r="P46" s="458"/>
      <c r="Q46" s="458"/>
      <c r="R46" s="458"/>
      <c r="AD46" s="459">
        <v>4</v>
      </c>
      <c r="AE46" s="458">
        <f t="shared" si="7"/>
        <v>0</v>
      </c>
      <c r="AF46" s="535" t="e">
        <f>AM53</f>
        <v>#REF!</v>
      </c>
      <c r="AG46" s="535" t="str">
        <f>AL53</f>
        <v>No. 50</v>
      </c>
      <c r="AH46" s="561">
        <f>AH71</f>
        <v>12.964041189051768</v>
      </c>
      <c r="AK46" s="459">
        <f t="shared" si="1"/>
        <v>84</v>
      </c>
      <c r="AL46" s="458" t="str">
        <f t="shared" si="2"/>
        <v>3/4 in.</v>
      </c>
      <c r="AM46" s="470" t="e">
        <f>IF(#REF!=1,NA(),#REF!)</f>
        <v>#REF!</v>
      </c>
      <c r="AN46" s="470" t="e">
        <f t="shared" si="3"/>
        <v>#N/A</v>
      </c>
      <c r="AO46" s="470" t="e">
        <f t="shared" si="8"/>
        <v>#N/A</v>
      </c>
      <c r="AP46" s="558" t="e">
        <f t="shared" si="9"/>
        <v>#N/A</v>
      </c>
      <c r="AR46" s="459" t="str">
        <f t="shared" si="4"/>
        <v/>
      </c>
      <c r="AS46" s="458"/>
      <c r="AT46" s="470" t="str">
        <f t="shared" si="5"/>
        <v/>
      </c>
      <c r="AU46" s="470" t="e">
        <f>AK46*$AW$38+$AW$39</f>
        <v>#REF!</v>
      </c>
      <c r="AV46" s="470" t="e">
        <f>AU46-$AW$40</f>
        <v>#REF!</v>
      </c>
      <c r="AW46" s="558" t="str">
        <f t="shared" si="6"/>
        <v/>
      </c>
    </row>
    <row r="47" spans="5:49" x14ac:dyDescent="0.25">
      <c r="E47" s="459"/>
      <c r="F47" s="458"/>
      <c r="G47" s="458"/>
      <c r="H47" s="458"/>
      <c r="I47" s="458"/>
      <c r="J47" s="465" t="e">
        <f>#REF!</f>
        <v>#REF!</v>
      </c>
      <c r="K47" s="464" t="e">
        <f>#REF!</f>
        <v>#REF!</v>
      </c>
      <c r="L47" s="463" t="e">
        <f>#REF!</f>
        <v>#REF!</v>
      </c>
      <c r="M47" s="463" t="e">
        <f>#REF!</f>
        <v>#REF!</v>
      </c>
      <c r="N47" s="457"/>
      <c r="O47" s="458"/>
      <c r="P47" s="458"/>
      <c r="Q47" s="458"/>
      <c r="R47" s="458"/>
      <c r="AD47" s="459">
        <v>5</v>
      </c>
      <c r="AE47" s="458">
        <f t="shared" si="7"/>
        <v>0</v>
      </c>
      <c r="AF47" s="535" t="e">
        <f>AM52</f>
        <v>#REF!</v>
      </c>
      <c r="AG47" s="535" t="str">
        <f>AL52</f>
        <v>No. 30</v>
      </c>
      <c r="AH47" s="561">
        <f>AH70</f>
        <v>17.722812162406921</v>
      </c>
      <c r="AK47" s="459">
        <f t="shared" si="1"/>
        <v>70</v>
      </c>
      <c r="AL47" s="458" t="str">
        <f t="shared" si="2"/>
        <v>1/2 in.</v>
      </c>
      <c r="AM47" s="470" t="e">
        <f>IF(#REF!=1,NA(),#REF!)</f>
        <v>#REF!</v>
      </c>
      <c r="AN47" s="470" t="e">
        <f t="shared" si="3"/>
        <v>#N/A</v>
      </c>
      <c r="AO47" s="470" t="e">
        <f t="shared" si="8"/>
        <v>#N/A</v>
      </c>
      <c r="AP47" s="558" t="e">
        <f t="shared" si="9"/>
        <v>#N/A</v>
      </c>
      <c r="AR47" s="459" t="str">
        <f t="shared" si="4"/>
        <v/>
      </c>
      <c r="AS47" s="458"/>
      <c r="AT47" s="470" t="str">
        <f t="shared" si="5"/>
        <v/>
      </c>
      <c r="AU47" s="470" t="e">
        <f t="shared" ref="AU47:AU56" si="10">AR47*$AW$38+$AW$39</f>
        <v>#VALUE!</v>
      </c>
      <c r="AV47" s="470" t="str">
        <f t="shared" ref="AV47:AV56" si="11">IF(ISNUMBER(AU47),AU47-$AW$40,"")</f>
        <v/>
      </c>
      <c r="AW47" s="558" t="str">
        <f t="shared" si="6"/>
        <v/>
      </c>
    </row>
    <row r="48" spans="5:49" x14ac:dyDescent="0.25">
      <c r="E48" s="459"/>
      <c r="F48" s="458"/>
      <c r="G48" s="458"/>
      <c r="H48" s="458"/>
      <c r="I48" s="458"/>
      <c r="J48" s="465" t="e">
        <f>#REF!</f>
        <v>#REF!</v>
      </c>
      <c r="K48" s="464" t="e">
        <f>#REF!</f>
        <v>#REF!</v>
      </c>
      <c r="L48" s="463" t="e">
        <f>#REF!</f>
        <v>#REF!</v>
      </c>
      <c r="M48" s="463" t="e">
        <f>#REF!</f>
        <v>#REF!</v>
      </c>
      <c r="N48" s="457"/>
      <c r="O48" s="458"/>
      <c r="P48" s="458"/>
      <c r="Q48" s="458"/>
      <c r="R48" s="458"/>
      <c r="AD48" s="459">
        <v>6</v>
      </c>
      <c r="AE48" s="458">
        <f t="shared" si="7"/>
        <v>0</v>
      </c>
      <c r="AF48" s="535" t="e">
        <f>AM51</f>
        <v>#REF!</v>
      </c>
      <c r="AG48" s="535" t="str">
        <f>AL51</f>
        <v>No. 16</v>
      </c>
      <c r="AH48" s="561">
        <f>AH69</f>
        <v>24.210074876744265</v>
      </c>
      <c r="AK48" s="459">
        <f t="shared" si="1"/>
        <v>62</v>
      </c>
      <c r="AL48" s="458" t="str">
        <f t="shared" si="2"/>
        <v>3/8 in.</v>
      </c>
      <c r="AM48" s="470" t="e">
        <f>IF(#REF!=1,NA(),#REF!)</f>
        <v>#REF!</v>
      </c>
      <c r="AN48" s="470" t="e">
        <f t="shared" si="3"/>
        <v>#N/A</v>
      </c>
      <c r="AO48" s="470" t="e">
        <f t="shared" si="8"/>
        <v>#N/A</v>
      </c>
      <c r="AP48" s="558" t="e">
        <f t="shared" si="9"/>
        <v>#N/A</v>
      </c>
      <c r="AR48" s="459" t="str">
        <f t="shared" si="4"/>
        <v/>
      </c>
      <c r="AS48" s="458"/>
      <c r="AT48" s="470" t="str">
        <f t="shared" si="5"/>
        <v/>
      </c>
      <c r="AU48" s="470" t="e">
        <f t="shared" si="10"/>
        <v>#VALUE!</v>
      </c>
      <c r="AV48" s="470" t="str">
        <f t="shared" si="11"/>
        <v/>
      </c>
      <c r="AW48" s="558" t="str">
        <f t="shared" si="6"/>
        <v/>
      </c>
    </row>
    <row r="49" spans="5:49" x14ac:dyDescent="0.25">
      <c r="E49" s="459"/>
      <c r="F49" s="458"/>
      <c r="G49" s="458"/>
      <c r="H49" s="458"/>
      <c r="I49" s="458"/>
      <c r="J49" s="465" t="e">
        <f>#REF!</f>
        <v>#REF!</v>
      </c>
      <c r="K49" s="464" t="e">
        <f>#REF!</f>
        <v>#REF!</v>
      </c>
      <c r="L49" s="463" t="e">
        <f>#REF!</f>
        <v>#REF!</v>
      </c>
      <c r="M49" s="463" t="e">
        <f>#REF!</f>
        <v>#REF!</v>
      </c>
      <c r="N49" s="457"/>
      <c r="O49" s="458"/>
      <c r="P49" s="458"/>
      <c r="Q49" s="458"/>
      <c r="R49" s="458"/>
      <c r="AD49" s="459">
        <v>7</v>
      </c>
      <c r="AE49" s="458">
        <f t="shared" si="7"/>
        <v>0</v>
      </c>
      <c r="AF49" s="535" t="e">
        <f>AM50</f>
        <v>#REF!</v>
      </c>
      <c r="AG49" s="535" t="str">
        <f>AL50</f>
        <v>No. 8</v>
      </c>
      <c r="AH49" s="561">
        <f>AH68</f>
        <v>33.071936900670877</v>
      </c>
      <c r="AK49" s="459">
        <f t="shared" si="1"/>
        <v>45</v>
      </c>
      <c r="AL49" s="458" t="str">
        <f t="shared" si="2"/>
        <v>No. 4</v>
      </c>
      <c r="AM49" s="470" t="e">
        <f>IF(#REF!=1,NA(),#REF!)</f>
        <v>#REF!</v>
      </c>
      <c r="AN49" s="470" t="e">
        <f t="shared" si="3"/>
        <v>#N/A</v>
      </c>
      <c r="AO49" s="470" t="e">
        <f t="shared" si="8"/>
        <v>#N/A</v>
      </c>
      <c r="AP49" s="558" t="e">
        <f t="shared" si="9"/>
        <v>#N/A</v>
      </c>
      <c r="AR49" s="459" t="str">
        <f t="shared" si="4"/>
        <v/>
      </c>
      <c r="AS49" s="458"/>
      <c r="AT49" s="470" t="str">
        <f t="shared" si="5"/>
        <v/>
      </c>
      <c r="AU49" s="470" t="e">
        <f t="shared" si="10"/>
        <v>#VALUE!</v>
      </c>
      <c r="AV49" s="470" t="str">
        <f t="shared" si="11"/>
        <v/>
      </c>
      <c r="AW49" s="558" t="str">
        <f t="shared" si="6"/>
        <v/>
      </c>
    </row>
    <row r="50" spans="5:49" x14ac:dyDescent="0.25">
      <c r="E50" s="459"/>
      <c r="F50" s="458"/>
      <c r="G50" s="458"/>
      <c r="H50" s="458"/>
      <c r="I50" s="458"/>
      <c r="J50" s="465" t="e">
        <f>#REF!</f>
        <v>#REF!</v>
      </c>
      <c r="K50" s="464" t="e">
        <f>#REF!</f>
        <v>#REF!</v>
      </c>
      <c r="L50" s="463" t="e">
        <f>#REF!</f>
        <v>#REF!</v>
      </c>
      <c r="M50" s="463" t="e">
        <f>#REF!</f>
        <v>#REF!</v>
      </c>
      <c r="N50" s="457"/>
      <c r="O50" s="458"/>
      <c r="P50" s="458"/>
      <c r="Q50" s="458"/>
      <c r="R50" s="458"/>
      <c r="AD50" s="459">
        <v>8</v>
      </c>
      <c r="AE50" s="458">
        <f t="shared" si="7"/>
        <v>0</v>
      </c>
      <c r="AF50" s="535" t="e">
        <f>AM49</f>
        <v>#REF!</v>
      </c>
      <c r="AG50" s="535" t="str">
        <f>AL49</f>
        <v>No. 4</v>
      </c>
      <c r="AH50" s="561">
        <f>AH67</f>
        <v>45.177597175157636</v>
      </c>
      <c r="AK50" s="459">
        <f t="shared" si="1"/>
        <v>33</v>
      </c>
      <c r="AL50" s="458" t="str">
        <f t="shared" si="2"/>
        <v>No. 8</v>
      </c>
      <c r="AM50" s="470" t="e">
        <f>IF(#REF!=1,NA(),#REF!)</f>
        <v>#REF!</v>
      </c>
      <c r="AN50" s="470" t="e">
        <f t="shared" si="3"/>
        <v>#N/A</v>
      </c>
      <c r="AO50" s="470" t="e">
        <f t="shared" si="8"/>
        <v>#N/A</v>
      </c>
      <c r="AP50" s="558" t="e">
        <f t="shared" si="9"/>
        <v>#N/A</v>
      </c>
      <c r="AR50" s="459" t="str">
        <f t="shared" si="4"/>
        <v/>
      </c>
      <c r="AS50" s="458"/>
      <c r="AT50" s="470" t="str">
        <f t="shared" si="5"/>
        <v/>
      </c>
      <c r="AU50" s="470" t="e">
        <f t="shared" si="10"/>
        <v>#VALUE!</v>
      </c>
      <c r="AV50" s="470" t="str">
        <f t="shared" si="11"/>
        <v/>
      </c>
      <c r="AW50" s="558" t="str">
        <f t="shared" si="6"/>
        <v/>
      </c>
    </row>
    <row r="51" spans="5:49" x14ac:dyDescent="0.25">
      <c r="E51" s="459"/>
      <c r="F51" s="458" t="e">
        <f>#REF!</f>
        <v>#REF!</v>
      </c>
      <c r="G51" s="458"/>
      <c r="H51" s="458"/>
      <c r="I51" s="458"/>
      <c r="J51" s="462" t="e">
        <f>#REF!</f>
        <v>#REF!</v>
      </c>
      <c r="K51" s="461" t="e">
        <f>#REF!</f>
        <v>#REF!</v>
      </c>
      <c r="L51" s="460" t="e">
        <f>#REF!</f>
        <v>#REF!</v>
      </c>
      <c r="M51" s="460" t="e">
        <f>#REF!</f>
        <v>#REF!</v>
      </c>
      <c r="N51" s="457"/>
      <c r="O51" s="458"/>
      <c r="P51" s="458"/>
      <c r="Q51" s="458"/>
      <c r="R51" s="458"/>
      <c r="AD51" s="459">
        <v>9</v>
      </c>
      <c r="AE51" s="458">
        <f t="shared" si="7"/>
        <v>0</v>
      </c>
      <c r="AF51" s="535" t="e">
        <f>AM48</f>
        <v>#REF!</v>
      </c>
      <c r="AG51" s="535" t="str">
        <f>AL48</f>
        <v>3/8 in.</v>
      </c>
      <c r="AH51" s="561">
        <f>AH66</f>
        <v>61.685236282952467</v>
      </c>
      <c r="AK51" s="459">
        <f t="shared" si="1"/>
        <v>24</v>
      </c>
      <c r="AL51" s="458" t="str">
        <f t="shared" si="2"/>
        <v>No. 16</v>
      </c>
      <c r="AM51" s="470" t="e">
        <f>IF(#REF!=1,NA(),#REF!)</f>
        <v>#REF!</v>
      </c>
      <c r="AN51" s="470" t="e">
        <f t="shared" si="3"/>
        <v>#N/A</v>
      </c>
      <c r="AO51" s="470" t="e">
        <f t="shared" si="8"/>
        <v>#N/A</v>
      </c>
      <c r="AP51" s="558" t="e">
        <f t="shared" si="9"/>
        <v>#N/A</v>
      </c>
      <c r="AR51" s="459" t="str">
        <f t="shared" si="4"/>
        <v/>
      </c>
      <c r="AS51" s="458"/>
      <c r="AT51" s="470" t="str">
        <f t="shared" si="5"/>
        <v/>
      </c>
      <c r="AU51" s="470" t="e">
        <f t="shared" si="10"/>
        <v>#VALUE!</v>
      </c>
      <c r="AV51" s="470" t="str">
        <f t="shared" si="11"/>
        <v/>
      </c>
      <c r="AW51" s="558" t="str">
        <f t="shared" si="6"/>
        <v/>
      </c>
    </row>
    <row r="52" spans="5:49" x14ac:dyDescent="0.25">
      <c r="E52" s="456"/>
      <c r="F52" s="455"/>
      <c r="G52" s="455"/>
      <c r="H52" s="455"/>
      <c r="I52" s="455"/>
      <c r="J52" s="455"/>
      <c r="K52" s="455"/>
      <c r="L52" s="455"/>
      <c r="M52" s="455"/>
      <c r="N52" s="454"/>
      <c r="O52" s="458"/>
      <c r="P52" s="458"/>
      <c r="Q52" s="458"/>
      <c r="R52" s="458"/>
      <c r="AD52" s="459">
        <v>10</v>
      </c>
      <c r="AE52" s="458">
        <f t="shared" si="7"/>
        <v>0</v>
      </c>
      <c r="AF52" s="535" t="e">
        <f>AM47</f>
        <v>#REF!</v>
      </c>
      <c r="AG52" s="535" t="str">
        <f>AL47</f>
        <v>1/2 in.</v>
      </c>
      <c r="AH52" s="561">
        <f>AH65</f>
        <v>70.260570918450924</v>
      </c>
      <c r="AK52" s="459">
        <f t="shared" si="1"/>
        <v>18</v>
      </c>
      <c r="AL52" s="458" t="str">
        <f t="shared" si="2"/>
        <v>No. 30</v>
      </c>
      <c r="AM52" s="470" t="e">
        <f>IF(#REF!=1,NA(),#REF!)</f>
        <v>#REF!</v>
      </c>
      <c r="AN52" s="470" t="e">
        <f t="shared" si="3"/>
        <v>#N/A</v>
      </c>
      <c r="AO52" s="470" t="e">
        <f t="shared" si="8"/>
        <v>#N/A</v>
      </c>
      <c r="AP52" s="558" t="e">
        <f t="shared" si="9"/>
        <v>#N/A</v>
      </c>
      <c r="AR52" s="459" t="str">
        <f t="shared" si="4"/>
        <v/>
      </c>
      <c r="AS52" s="458"/>
      <c r="AT52" s="470" t="str">
        <f t="shared" si="5"/>
        <v/>
      </c>
      <c r="AU52" s="470" t="e">
        <f t="shared" si="10"/>
        <v>#VALUE!</v>
      </c>
      <c r="AV52" s="470" t="str">
        <f t="shared" si="11"/>
        <v/>
      </c>
      <c r="AW52" s="558" t="str">
        <f t="shared" si="6"/>
        <v/>
      </c>
    </row>
    <row r="53" spans="5:49" x14ac:dyDescent="0.25">
      <c r="AD53" s="459">
        <v>11</v>
      </c>
      <c r="AE53" s="458">
        <f t="shared" si="7"/>
        <v>0</v>
      </c>
      <c r="AF53" s="535" t="e">
        <f>AM46</f>
        <v>#REF!</v>
      </c>
      <c r="AG53" s="535" t="str">
        <f>AL46</f>
        <v>3/4 in.</v>
      </c>
      <c r="AH53" s="561">
        <f>AH64</f>
        <v>84.224631674288489</v>
      </c>
      <c r="AK53" s="459">
        <f t="shared" si="1"/>
        <v>13</v>
      </c>
      <c r="AL53" s="458" t="str">
        <f t="shared" si="2"/>
        <v>No. 50</v>
      </c>
      <c r="AM53" s="470" t="e">
        <f>IF(#REF!=1,NA(),#REF!)</f>
        <v>#REF!</v>
      </c>
      <c r="AN53" s="470" t="e">
        <f t="shared" si="3"/>
        <v>#N/A</v>
      </c>
      <c r="AO53" s="470" t="e">
        <f t="shared" si="8"/>
        <v>#N/A</v>
      </c>
      <c r="AP53" s="558" t="e">
        <f t="shared" si="9"/>
        <v>#N/A</v>
      </c>
      <c r="AR53" s="459" t="str">
        <f t="shared" si="4"/>
        <v/>
      </c>
      <c r="AS53" s="458"/>
      <c r="AT53" s="470" t="str">
        <f t="shared" si="5"/>
        <v/>
      </c>
      <c r="AU53" s="470" t="e">
        <f t="shared" si="10"/>
        <v>#VALUE!</v>
      </c>
      <c r="AV53" s="470" t="str">
        <f t="shared" si="11"/>
        <v/>
      </c>
      <c r="AW53" s="558" t="str">
        <f t="shared" si="6"/>
        <v/>
      </c>
    </row>
    <row r="54" spans="5:49" x14ac:dyDescent="0.25">
      <c r="AD54" s="459">
        <v>12</v>
      </c>
      <c r="AE54" s="458">
        <f t="shared" si="7"/>
        <v>0</v>
      </c>
      <c r="AF54" s="535" t="e">
        <f>AM45</f>
        <v>#REF!</v>
      </c>
      <c r="AG54" s="535" t="str">
        <f>AL45</f>
        <v>1 in.</v>
      </c>
      <c r="AH54" s="561">
        <f>AH63</f>
        <v>95.978768337151067</v>
      </c>
      <c r="AK54" s="459">
        <f t="shared" si="1"/>
        <v>10</v>
      </c>
      <c r="AL54" s="458" t="str">
        <f t="shared" si="2"/>
        <v>No. 100</v>
      </c>
      <c r="AM54" s="470" t="e">
        <f>IF(#REF!=1,NA(),#REF!)</f>
        <v>#REF!</v>
      </c>
      <c r="AN54" s="470" t="e">
        <f t="shared" si="3"/>
        <v>#N/A</v>
      </c>
      <c r="AO54" s="470" t="e">
        <f t="shared" si="8"/>
        <v>#N/A</v>
      </c>
      <c r="AP54" s="558" t="e">
        <f t="shared" si="9"/>
        <v>#N/A</v>
      </c>
      <c r="AR54" s="459" t="str">
        <f t="shared" si="4"/>
        <v/>
      </c>
      <c r="AS54" s="458"/>
      <c r="AT54" s="470" t="str">
        <f t="shared" si="5"/>
        <v/>
      </c>
      <c r="AU54" s="470" t="e">
        <f t="shared" si="10"/>
        <v>#VALUE!</v>
      </c>
      <c r="AV54" s="470" t="str">
        <f t="shared" si="11"/>
        <v/>
      </c>
      <c r="AW54" s="558" t="str">
        <f t="shared" si="6"/>
        <v/>
      </c>
    </row>
    <row r="55" spans="5:49" x14ac:dyDescent="0.25">
      <c r="AD55" s="459">
        <v>13</v>
      </c>
      <c r="AE55" s="458">
        <f t="shared" si="7"/>
        <v>0</v>
      </c>
      <c r="AF55" s="535" t="e">
        <f>AM44</f>
        <v>#REF!</v>
      </c>
      <c r="AG55" s="535" t="str">
        <f>AL44</f>
        <v>1 1/2 in.</v>
      </c>
      <c r="AH55" s="561">
        <f>AH62</f>
        <v>115.19038744950137</v>
      </c>
      <c r="AK55" s="459">
        <f t="shared" si="1"/>
        <v>7</v>
      </c>
      <c r="AL55" s="458" t="str">
        <f t="shared" si="2"/>
        <v>No. 200</v>
      </c>
      <c r="AM55" s="470" t="e">
        <f>IF(#REF!=1,NA(),#REF!)</f>
        <v>#REF!</v>
      </c>
      <c r="AN55" s="470" t="e">
        <f t="shared" si="3"/>
        <v>#N/A</v>
      </c>
      <c r="AO55" s="470" t="e">
        <f t="shared" si="8"/>
        <v>#N/A</v>
      </c>
      <c r="AP55" s="558" t="e">
        <f t="shared" si="9"/>
        <v>#N/A</v>
      </c>
      <c r="AR55" s="459" t="str">
        <f t="shared" si="4"/>
        <v/>
      </c>
      <c r="AS55" s="458"/>
      <c r="AT55" s="470" t="str">
        <f t="shared" si="5"/>
        <v/>
      </c>
      <c r="AU55" s="470" t="e">
        <f t="shared" si="10"/>
        <v>#VALUE!</v>
      </c>
      <c r="AV55" s="470" t="str">
        <f t="shared" si="11"/>
        <v/>
      </c>
      <c r="AW55" s="558" t="str">
        <f t="shared" si="6"/>
        <v/>
      </c>
    </row>
    <row r="56" spans="5:49" x14ac:dyDescent="0.25">
      <c r="AD56" s="456">
        <v>14</v>
      </c>
      <c r="AE56" s="455">
        <f t="shared" si="7"/>
        <v>0</v>
      </c>
      <c r="AF56" s="538" t="e">
        <f>AM43</f>
        <v>#REF!</v>
      </c>
      <c r="AG56" s="538" t="str">
        <f>AL43</f>
        <v>2 in.</v>
      </c>
      <c r="AH56" s="560">
        <f>AH61</f>
        <v>131.11086134225255</v>
      </c>
      <c r="AK56" s="456">
        <f t="shared" si="1"/>
        <v>0</v>
      </c>
      <c r="AL56" s="455" t="str">
        <f t="shared" si="2"/>
        <v>Pan</v>
      </c>
      <c r="AM56" s="559" t="e">
        <f>#REF!</f>
        <v>#REF!</v>
      </c>
      <c r="AN56" s="559">
        <v>0</v>
      </c>
      <c r="AO56" s="530">
        <f t="shared" si="8"/>
        <v>-7.0000000000000007E-2</v>
      </c>
      <c r="AP56" s="529">
        <f t="shared" si="9"/>
        <v>7.0000000000000007E-2</v>
      </c>
      <c r="AR56" s="459">
        <f t="shared" si="4"/>
        <v>0</v>
      </c>
      <c r="AS56" s="458"/>
      <c r="AT56" s="470" t="e">
        <f t="shared" si="5"/>
        <v>#REF!</v>
      </c>
      <c r="AU56" s="470" t="e">
        <f t="shared" si="10"/>
        <v>#REF!</v>
      </c>
      <c r="AV56" s="470" t="str">
        <f t="shared" si="11"/>
        <v/>
      </c>
      <c r="AW56" s="558" t="str">
        <f t="shared" si="6"/>
        <v/>
      </c>
    </row>
    <row r="57" spans="5:49" x14ac:dyDescent="0.25">
      <c r="AR57" s="459"/>
      <c r="AS57" s="458"/>
      <c r="AT57" s="458"/>
      <c r="AU57" s="458"/>
      <c r="AV57" s="458"/>
      <c r="AW57" s="457"/>
    </row>
    <row r="58" spans="5:49" x14ac:dyDescent="0.25">
      <c r="I58" s="549" t="s">
        <v>134</v>
      </c>
      <c r="J58" s="553" t="e">
        <f>I67/I68</f>
        <v>#REF!</v>
      </c>
      <c r="AD58" s="519" t="s">
        <v>133</v>
      </c>
      <c r="AE58" s="483"/>
      <c r="AF58" s="483"/>
      <c r="AG58" s="483"/>
      <c r="AH58" s="483"/>
      <c r="AI58" s="518"/>
      <c r="AR58" s="459"/>
      <c r="AS58" s="458"/>
      <c r="AT58" s="458"/>
      <c r="AU58" s="458"/>
      <c r="AV58" s="458"/>
      <c r="AW58" s="457"/>
    </row>
    <row r="59" spans="5:49" x14ac:dyDescent="0.25">
      <c r="AD59" s="498" t="s">
        <v>132</v>
      </c>
      <c r="AE59" s="481" t="s">
        <v>131</v>
      </c>
      <c r="AF59" s="481" t="s">
        <v>130</v>
      </c>
      <c r="AG59" s="481" t="s">
        <v>129</v>
      </c>
      <c r="AH59" s="557" t="s">
        <v>128</v>
      </c>
      <c r="AI59" s="556" t="s">
        <v>127</v>
      </c>
      <c r="AL59" s="453">
        <v>2</v>
      </c>
      <c r="AM59" s="453">
        <v>3</v>
      </c>
      <c r="AN59" s="453">
        <v>4</v>
      </c>
      <c r="AO59" s="453">
        <v>5</v>
      </c>
      <c r="AP59" s="453">
        <v>6</v>
      </c>
      <c r="AR59" s="459"/>
      <c r="AS59" s="458"/>
      <c r="AT59" s="458"/>
      <c r="AU59" s="458">
        <v>11</v>
      </c>
      <c r="AV59" s="458">
        <v>12</v>
      </c>
      <c r="AW59" s="457">
        <v>13</v>
      </c>
    </row>
    <row r="60" spans="5:49" x14ac:dyDescent="0.25">
      <c r="H60" s="453" t="s">
        <v>126</v>
      </c>
      <c r="AD60" s="453" t="s">
        <v>125</v>
      </c>
      <c r="AE60" s="453" t="s">
        <v>124</v>
      </c>
      <c r="AG60" s="453" t="s">
        <v>123</v>
      </c>
      <c r="AK60" s="498">
        <v>0</v>
      </c>
      <c r="AL60" s="481" t="str">
        <f t="shared" ref="AL60:AL91" si="12">IF(ISNA(VLOOKUP($AK60,$AK$43:$AP$56,AL$59,FALSE)),"",VLOOKUP($AK60,$AK$43:$AP$56,AL$59,FALSE))</f>
        <v>Pan</v>
      </c>
      <c r="AM60" s="555" t="e">
        <f t="shared" ref="AM60:AP79" si="13">IF(ISBLANK(VLOOKUP($AK60,$AK$43:$AP$56,AM$59,FALSE)),NA(),VLOOKUP($AK60,$AK$43:$AP$56,AM$59,FALSE))</f>
        <v>#REF!</v>
      </c>
      <c r="AN60" s="555">
        <f t="shared" si="13"/>
        <v>0</v>
      </c>
      <c r="AO60" s="555">
        <f t="shared" si="13"/>
        <v>-7.0000000000000007E-2</v>
      </c>
      <c r="AP60" s="554">
        <f t="shared" si="13"/>
        <v>7.0000000000000007E-2</v>
      </c>
      <c r="AQ60" s="453" t="e">
        <f>NA()</f>
        <v>#N/A</v>
      </c>
      <c r="AR60" s="459"/>
      <c r="AS60" s="458"/>
      <c r="AT60" s="458"/>
      <c r="AU60" s="555" t="e">
        <f>IF(ISBLANK(VLOOKUP($AK60,$AK$43:$AW$56,AU$59,FALSE)),NA(),VLOOKUP($AK60,$AK$43:$AW$56,AU$59,FALSE))</f>
        <v>#REF!</v>
      </c>
      <c r="AV60" s="555" t="str">
        <f>IF(ISBLANK(VLOOKUP($AK60,$AK$43:$AW$56,AV$59,FALSE)),NA(),VLOOKUP($AK60,$AK$43:$AW$56,AV$59,FALSE))</f>
        <v/>
      </c>
      <c r="AW60" s="554" t="str">
        <f>IF(ISBLANK(VLOOKUP($AK60,$AK$43:$AW$56,AW$59,FALSE)),NA(),VLOOKUP($AK60,$AK$43:$AW$56,AW$59,FALSE))</f>
        <v/>
      </c>
    </row>
    <row r="61" spans="5:49" x14ac:dyDescent="0.25">
      <c r="I61" s="549" t="s">
        <v>122</v>
      </c>
      <c r="J61" s="553" t="e">
        <f>I69+2.5*(I70-564)/94/100</f>
        <v>#REF!</v>
      </c>
      <c r="AD61" s="498" t="s">
        <v>57</v>
      </c>
      <c r="AE61" s="481">
        <v>2</v>
      </c>
      <c r="AF61" s="481">
        <v>50.8</v>
      </c>
      <c r="AG61" s="481">
        <v>50800</v>
      </c>
      <c r="AH61" s="552">
        <f t="shared" ref="AH61:AH74" si="14">AG61^0.45</f>
        <v>131.11086134225255</v>
      </c>
      <c r="AI61" s="480">
        <f t="shared" ref="AI61:AI74" si="15">LOG(AH61)</f>
        <v>2.1176386705277639</v>
      </c>
      <c r="AK61" s="459">
        <v>1</v>
      </c>
      <c r="AL61" s="458" t="str">
        <f t="shared" si="12"/>
        <v/>
      </c>
      <c r="AM61" s="532" t="e">
        <f t="shared" si="13"/>
        <v>#N/A</v>
      </c>
      <c r="AN61" s="532" t="e">
        <f t="shared" si="13"/>
        <v>#N/A</v>
      </c>
      <c r="AO61" s="532" t="e">
        <f t="shared" si="13"/>
        <v>#N/A</v>
      </c>
      <c r="AP61" s="531" t="e">
        <f t="shared" si="13"/>
        <v>#N/A</v>
      </c>
      <c r="AQ61" s="453" t="e">
        <f>NA()</f>
        <v>#N/A</v>
      </c>
      <c r="AR61" s="459"/>
      <c r="AS61" s="458"/>
      <c r="AT61" s="458"/>
      <c r="AU61" s="532" t="e">
        <f t="shared" ref="AU61:AU92" si="16">IF(ISBLANK(VLOOKUP($AK61,$AK$43:$AU$56,AU$59,FALSE)),NA(),VLOOKUP($AK61,$AK$43:$AU$56,AU$59,FALSE))</f>
        <v>#N/A</v>
      </c>
      <c r="AV61" s="532" t="e">
        <f t="shared" ref="AV61:AW80" si="17">IF(ISBLANK(VLOOKUP($AK61,$AK$43:$AW$56,AV$59,FALSE)),NA(),VLOOKUP($AK61,$AK$43:$AW$56,AV$59,FALSE))</f>
        <v>#N/A</v>
      </c>
      <c r="AW61" s="531" t="e">
        <f t="shared" si="17"/>
        <v>#N/A</v>
      </c>
    </row>
    <row r="62" spans="5:49" x14ac:dyDescent="0.25">
      <c r="T62" s="498" t="s">
        <v>121</v>
      </c>
      <c r="U62" s="480"/>
      <c r="AD62" s="459" t="s">
        <v>56</v>
      </c>
      <c r="AE62" s="458">
        <v>1.5</v>
      </c>
      <c r="AF62" s="458">
        <v>38.099999999999994</v>
      </c>
      <c r="AG62" s="458">
        <v>38100</v>
      </c>
      <c r="AH62" s="547">
        <f t="shared" si="14"/>
        <v>115.19038744950137</v>
      </c>
      <c r="AI62" s="457">
        <f t="shared" si="15"/>
        <v>2.0614162390540285</v>
      </c>
      <c r="AK62" s="459">
        <v>2</v>
      </c>
      <c r="AL62" s="458" t="str">
        <f t="shared" si="12"/>
        <v/>
      </c>
      <c r="AM62" s="532" t="e">
        <f t="shared" si="13"/>
        <v>#N/A</v>
      </c>
      <c r="AN62" s="532" t="e">
        <f t="shared" si="13"/>
        <v>#N/A</v>
      </c>
      <c r="AO62" s="532" t="e">
        <f t="shared" si="13"/>
        <v>#N/A</v>
      </c>
      <c r="AP62" s="531" t="e">
        <f t="shared" si="13"/>
        <v>#N/A</v>
      </c>
      <c r="AQ62" s="453" t="e">
        <f>NA()</f>
        <v>#N/A</v>
      </c>
      <c r="AR62" s="459"/>
      <c r="AS62" s="458"/>
      <c r="AT62" s="458"/>
      <c r="AU62" s="532" t="e">
        <f t="shared" si="16"/>
        <v>#N/A</v>
      </c>
      <c r="AV62" s="532" t="e">
        <f t="shared" si="17"/>
        <v>#N/A</v>
      </c>
      <c r="AW62" s="531" t="e">
        <f t="shared" si="17"/>
        <v>#N/A</v>
      </c>
    </row>
    <row r="63" spans="5:49" x14ac:dyDescent="0.25">
      <c r="H63" s="453" t="s">
        <v>120</v>
      </c>
      <c r="T63" s="459" t="s">
        <v>76</v>
      </c>
      <c r="U63" s="457" t="s">
        <v>75</v>
      </c>
      <c r="AD63" s="459" t="s">
        <v>55</v>
      </c>
      <c r="AE63" s="458">
        <v>1</v>
      </c>
      <c r="AF63" s="458">
        <v>25.4</v>
      </c>
      <c r="AG63" s="458">
        <v>25400</v>
      </c>
      <c r="AH63" s="547">
        <f t="shared" si="14"/>
        <v>95.978768337151067</v>
      </c>
      <c r="AI63" s="457">
        <f t="shared" si="15"/>
        <v>1.9821751724789722</v>
      </c>
      <c r="AK63" s="459">
        <v>3</v>
      </c>
      <c r="AL63" s="458" t="str">
        <f t="shared" si="12"/>
        <v/>
      </c>
      <c r="AM63" s="532" t="e">
        <f t="shared" si="13"/>
        <v>#N/A</v>
      </c>
      <c r="AN63" s="532" t="e">
        <f t="shared" si="13"/>
        <v>#N/A</v>
      </c>
      <c r="AO63" s="532" t="e">
        <f t="shared" si="13"/>
        <v>#N/A</v>
      </c>
      <c r="AP63" s="531" t="e">
        <f t="shared" si="13"/>
        <v>#N/A</v>
      </c>
      <c r="AQ63" s="453" t="e">
        <f>NA()</f>
        <v>#N/A</v>
      </c>
      <c r="AR63" s="459"/>
      <c r="AS63" s="458"/>
      <c r="AT63" s="458"/>
      <c r="AU63" s="532" t="e">
        <f t="shared" si="16"/>
        <v>#N/A</v>
      </c>
      <c r="AV63" s="532" t="e">
        <f t="shared" si="17"/>
        <v>#N/A</v>
      </c>
      <c r="AW63" s="531" t="e">
        <f t="shared" si="17"/>
        <v>#N/A</v>
      </c>
    </row>
    <row r="64" spans="5:49" x14ac:dyDescent="0.25">
      <c r="T64" s="459" t="s">
        <v>108</v>
      </c>
      <c r="U64" s="457"/>
      <c r="W64" s="498" t="s">
        <v>59</v>
      </c>
      <c r="X64" s="481" t="s">
        <v>61</v>
      </c>
      <c r="Y64" s="481" t="s">
        <v>119</v>
      </c>
      <c r="Z64" s="480" t="s">
        <v>118</v>
      </c>
      <c r="AD64" s="459" t="s">
        <v>54</v>
      </c>
      <c r="AE64" s="458">
        <v>0.75</v>
      </c>
      <c r="AF64" s="458">
        <v>19</v>
      </c>
      <c r="AG64" s="458">
        <v>19000</v>
      </c>
      <c r="AH64" s="547">
        <f t="shared" si="14"/>
        <v>84.224631674288489</v>
      </c>
      <c r="AI64" s="457">
        <f t="shared" si="15"/>
        <v>1.9254391204287729</v>
      </c>
      <c r="AK64" s="459">
        <v>4</v>
      </c>
      <c r="AL64" s="458" t="str">
        <f t="shared" si="12"/>
        <v/>
      </c>
      <c r="AM64" s="532" t="e">
        <f t="shared" si="13"/>
        <v>#N/A</v>
      </c>
      <c r="AN64" s="532" t="e">
        <f t="shared" si="13"/>
        <v>#N/A</v>
      </c>
      <c r="AO64" s="532" t="e">
        <f t="shared" si="13"/>
        <v>#N/A</v>
      </c>
      <c r="AP64" s="531" t="e">
        <f t="shared" si="13"/>
        <v>#N/A</v>
      </c>
      <c r="AQ64" s="453" t="e">
        <f>NA()</f>
        <v>#N/A</v>
      </c>
      <c r="AR64" s="459"/>
      <c r="AS64" s="458"/>
      <c r="AT64" s="458"/>
      <c r="AU64" s="532" t="e">
        <f t="shared" si="16"/>
        <v>#N/A</v>
      </c>
      <c r="AV64" s="532" t="e">
        <f t="shared" si="17"/>
        <v>#N/A</v>
      </c>
      <c r="AW64" s="531" t="e">
        <f t="shared" si="17"/>
        <v>#N/A</v>
      </c>
    </row>
    <row r="65" spans="6:49" x14ac:dyDescent="0.25">
      <c r="I65" s="453" t="e">
        <f>"CF = "&amp;TEXT(J58,"##.#%")&amp;",   WF = "&amp;TEXT(J61,"##.#%")</f>
        <v>#REF!</v>
      </c>
      <c r="L65" s="551"/>
      <c r="T65" s="537">
        <f>T69</f>
        <v>0.52</v>
      </c>
      <c r="U65" s="536">
        <f>U69</f>
        <v>0.34</v>
      </c>
      <c r="W65" s="459" t="s">
        <v>57</v>
      </c>
      <c r="X65" s="535" t="e">
        <f t="shared" ref="X65:Z72" si="18">IF(X80=0,NA(),X79)</f>
        <v>#REF!</v>
      </c>
      <c r="Y65" s="535" t="e">
        <f t="shared" si="18"/>
        <v>#N/A</v>
      </c>
      <c r="Z65" s="542" t="e">
        <f t="shared" si="18"/>
        <v>#REF!</v>
      </c>
      <c r="AD65" s="459" t="s">
        <v>53</v>
      </c>
      <c r="AE65" s="458">
        <v>0.5</v>
      </c>
      <c r="AF65" s="458">
        <v>12.7</v>
      </c>
      <c r="AG65" s="458">
        <v>12700</v>
      </c>
      <c r="AH65" s="547">
        <f t="shared" si="14"/>
        <v>70.260570918450924</v>
      </c>
      <c r="AI65" s="457">
        <f t="shared" si="15"/>
        <v>1.846711674430181</v>
      </c>
      <c r="AK65" s="459">
        <v>5</v>
      </c>
      <c r="AL65" s="458" t="str">
        <f t="shared" si="12"/>
        <v/>
      </c>
      <c r="AM65" s="532" t="e">
        <f t="shared" si="13"/>
        <v>#N/A</v>
      </c>
      <c r="AN65" s="532" t="e">
        <f t="shared" si="13"/>
        <v>#N/A</v>
      </c>
      <c r="AO65" s="532" t="e">
        <f t="shared" si="13"/>
        <v>#N/A</v>
      </c>
      <c r="AP65" s="531" t="e">
        <f t="shared" si="13"/>
        <v>#N/A</v>
      </c>
      <c r="AQ65" s="453" t="e">
        <f>NA()</f>
        <v>#N/A</v>
      </c>
      <c r="AR65" s="459"/>
      <c r="AS65" s="458"/>
      <c r="AT65" s="458"/>
      <c r="AU65" s="532" t="e">
        <f t="shared" si="16"/>
        <v>#N/A</v>
      </c>
      <c r="AV65" s="532" t="e">
        <f t="shared" si="17"/>
        <v>#N/A</v>
      </c>
      <c r="AW65" s="531" t="e">
        <f t="shared" si="17"/>
        <v>#N/A</v>
      </c>
    </row>
    <row r="66" spans="6:49" x14ac:dyDescent="0.25">
      <c r="T66" s="537">
        <f>G123</f>
        <v>0.52</v>
      </c>
      <c r="U66" s="534">
        <f>H123</f>
        <v>0.38</v>
      </c>
      <c r="W66" s="459" t="s">
        <v>56</v>
      </c>
      <c r="X66" s="535" t="e">
        <f t="shared" si="18"/>
        <v>#REF!</v>
      </c>
      <c r="Y66" s="535" t="e">
        <f t="shared" si="18"/>
        <v>#N/A</v>
      </c>
      <c r="Z66" s="542" t="e">
        <f t="shared" si="18"/>
        <v>#REF!</v>
      </c>
      <c r="AD66" s="459" t="s">
        <v>52</v>
      </c>
      <c r="AE66" s="458">
        <v>0.375</v>
      </c>
      <c r="AF66" s="458">
        <v>9.51</v>
      </c>
      <c r="AG66" s="458">
        <v>9510</v>
      </c>
      <c r="AH66" s="547">
        <f t="shared" si="14"/>
        <v>61.685236282952467</v>
      </c>
      <c r="AI66" s="457">
        <f t="shared" si="15"/>
        <v>1.7901812326218365</v>
      </c>
      <c r="AK66" s="459">
        <v>6</v>
      </c>
      <c r="AL66" s="458" t="str">
        <f t="shared" si="12"/>
        <v/>
      </c>
      <c r="AM66" s="532" t="e">
        <f t="shared" si="13"/>
        <v>#N/A</v>
      </c>
      <c r="AN66" s="532" t="e">
        <f t="shared" si="13"/>
        <v>#N/A</v>
      </c>
      <c r="AO66" s="532" t="e">
        <f t="shared" si="13"/>
        <v>#N/A</v>
      </c>
      <c r="AP66" s="531" t="e">
        <f t="shared" si="13"/>
        <v>#N/A</v>
      </c>
      <c r="AQ66" s="453" t="e">
        <f>NA()</f>
        <v>#N/A</v>
      </c>
      <c r="AR66" s="459"/>
      <c r="AS66" s="458"/>
      <c r="AT66" s="458"/>
      <c r="AU66" s="532" t="e">
        <f t="shared" si="16"/>
        <v>#N/A</v>
      </c>
      <c r="AV66" s="532" t="e">
        <f t="shared" si="17"/>
        <v>#N/A</v>
      </c>
      <c r="AW66" s="531" t="e">
        <f t="shared" si="17"/>
        <v>#N/A</v>
      </c>
    </row>
    <row r="67" spans="6:49" x14ac:dyDescent="0.25">
      <c r="H67" s="549" t="s">
        <v>117</v>
      </c>
      <c r="I67" s="550" t="e">
        <f>#REF!</f>
        <v>#REF!</v>
      </c>
      <c r="J67" s="453" t="s">
        <v>116</v>
      </c>
      <c r="T67" s="537">
        <f>G124</f>
        <v>0.68</v>
      </c>
      <c r="U67" s="534">
        <f>H124</f>
        <v>0.36</v>
      </c>
      <c r="W67" s="459" t="s">
        <v>55</v>
      </c>
      <c r="X67" s="535" t="e">
        <f t="shared" si="18"/>
        <v>#REF!</v>
      </c>
      <c r="Y67" s="535" t="e">
        <f t="shared" si="18"/>
        <v>#N/A</v>
      </c>
      <c r="Z67" s="542" t="e">
        <f t="shared" si="18"/>
        <v>#REF!</v>
      </c>
      <c r="AD67" s="459" t="s">
        <v>51</v>
      </c>
      <c r="AE67" s="458">
        <v>0.187</v>
      </c>
      <c r="AF67" s="458">
        <v>4.76</v>
      </c>
      <c r="AG67" s="458">
        <v>4760</v>
      </c>
      <c r="AH67" s="547">
        <f t="shared" si="14"/>
        <v>45.177597175157636</v>
      </c>
      <c r="AI67" s="457">
        <f t="shared" si="15"/>
        <v>1.6549231287242221</v>
      </c>
      <c r="AK67" s="459">
        <v>7</v>
      </c>
      <c r="AL67" s="458" t="str">
        <f t="shared" si="12"/>
        <v>No. 200</v>
      </c>
      <c r="AM67" s="532" t="e">
        <f t="shared" si="13"/>
        <v>#REF!</v>
      </c>
      <c r="AN67" s="532" t="e">
        <f t="shared" si="13"/>
        <v>#N/A</v>
      </c>
      <c r="AO67" s="532" t="e">
        <f t="shared" si="13"/>
        <v>#N/A</v>
      </c>
      <c r="AP67" s="531" t="e">
        <f t="shared" si="13"/>
        <v>#N/A</v>
      </c>
      <c r="AQ67" s="548">
        <v>1</v>
      </c>
      <c r="AR67" s="459"/>
      <c r="AS67" s="458"/>
      <c r="AT67" s="458"/>
      <c r="AU67" s="532" t="e">
        <f t="shared" si="16"/>
        <v>#VALUE!</v>
      </c>
      <c r="AV67" s="532" t="str">
        <f t="shared" si="17"/>
        <v/>
      </c>
      <c r="AW67" s="531" t="str">
        <f t="shared" si="17"/>
        <v/>
      </c>
    </row>
    <row r="68" spans="6:49" x14ac:dyDescent="0.25">
      <c r="H68" s="549" t="s">
        <v>115</v>
      </c>
      <c r="I68" s="550" t="e">
        <f>#REF!</f>
        <v>#REF!</v>
      </c>
      <c r="J68" s="453" t="s">
        <v>114</v>
      </c>
      <c r="T68" s="537">
        <f>G114</f>
        <v>0.68</v>
      </c>
      <c r="U68" s="534">
        <f>H114</f>
        <v>0.32</v>
      </c>
      <c r="W68" s="459" t="s">
        <v>54</v>
      </c>
      <c r="X68" s="535" t="e">
        <f t="shared" si="18"/>
        <v>#REF!</v>
      </c>
      <c r="Y68" s="535">
        <f t="shared" si="18"/>
        <v>0</v>
      </c>
      <c r="Z68" s="542" t="e">
        <f t="shared" si="18"/>
        <v>#REF!</v>
      </c>
      <c r="AD68" s="459" t="s">
        <v>50</v>
      </c>
      <c r="AE68" s="458">
        <v>9.3700000000000006E-2</v>
      </c>
      <c r="AF68" s="458">
        <v>2.38</v>
      </c>
      <c r="AG68" s="458">
        <v>2380</v>
      </c>
      <c r="AH68" s="547">
        <f t="shared" si="14"/>
        <v>33.071936900670877</v>
      </c>
      <c r="AI68" s="457">
        <f t="shared" si="15"/>
        <v>1.5194596306754302</v>
      </c>
      <c r="AK68" s="459">
        <v>8</v>
      </c>
      <c r="AL68" s="458" t="str">
        <f t="shared" si="12"/>
        <v/>
      </c>
      <c r="AM68" s="532" t="e">
        <f t="shared" si="13"/>
        <v>#N/A</v>
      </c>
      <c r="AN68" s="532" t="e">
        <f t="shared" si="13"/>
        <v>#N/A</v>
      </c>
      <c r="AO68" s="532" t="e">
        <f t="shared" si="13"/>
        <v>#N/A</v>
      </c>
      <c r="AP68" s="531" t="e">
        <f t="shared" si="13"/>
        <v>#N/A</v>
      </c>
      <c r="AQ68" s="453" t="e">
        <f>NA()</f>
        <v>#N/A</v>
      </c>
      <c r="AR68" s="459"/>
      <c r="AS68" s="458"/>
      <c r="AT68" s="458"/>
      <c r="AU68" s="532" t="e">
        <f t="shared" si="16"/>
        <v>#N/A</v>
      </c>
      <c r="AV68" s="532" t="e">
        <f t="shared" si="17"/>
        <v>#N/A</v>
      </c>
      <c r="AW68" s="531" t="e">
        <f t="shared" si="17"/>
        <v>#N/A</v>
      </c>
    </row>
    <row r="69" spans="6:49" x14ac:dyDescent="0.25">
      <c r="H69" s="549" t="s">
        <v>113</v>
      </c>
      <c r="I69" s="550" t="e">
        <f>#REF!</f>
        <v>#REF!</v>
      </c>
      <c r="J69" s="453" t="s">
        <v>112</v>
      </c>
      <c r="T69" s="537">
        <f>G115</f>
        <v>0.52</v>
      </c>
      <c r="U69" s="534">
        <f>H115</f>
        <v>0.34</v>
      </c>
      <c r="W69" s="459" t="s">
        <v>53</v>
      </c>
      <c r="X69" s="535" t="e">
        <f t="shared" si="18"/>
        <v>#REF!</v>
      </c>
      <c r="Y69" s="535">
        <f t="shared" si="18"/>
        <v>0.08</v>
      </c>
      <c r="Z69" s="542" t="e">
        <f t="shared" si="18"/>
        <v>#REF!</v>
      </c>
      <c r="AD69" s="459" t="s">
        <v>49</v>
      </c>
      <c r="AE69" s="458">
        <v>4.6899999999999997E-2</v>
      </c>
      <c r="AF69" s="458">
        <v>1.19</v>
      </c>
      <c r="AG69" s="458">
        <v>1190</v>
      </c>
      <c r="AH69" s="547">
        <f t="shared" si="14"/>
        <v>24.210074876744265</v>
      </c>
      <c r="AI69" s="457">
        <f t="shared" si="15"/>
        <v>1.3839961326266388</v>
      </c>
      <c r="AK69" s="459">
        <v>9</v>
      </c>
      <c r="AL69" s="458" t="str">
        <f t="shared" si="12"/>
        <v/>
      </c>
      <c r="AM69" s="532" t="e">
        <f t="shared" si="13"/>
        <v>#N/A</v>
      </c>
      <c r="AN69" s="532" t="e">
        <f t="shared" si="13"/>
        <v>#N/A</v>
      </c>
      <c r="AO69" s="532" t="e">
        <f t="shared" si="13"/>
        <v>#N/A</v>
      </c>
      <c r="AP69" s="531" t="e">
        <f t="shared" si="13"/>
        <v>#N/A</v>
      </c>
      <c r="AQ69" s="453" t="e">
        <f>NA()</f>
        <v>#N/A</v>
      </c>
      <c r="AR69" s="459"/>
      <c r="AS69" s="458"/>
      <c r="AT69" s="458"/>
      <c r="AU69" s="532" t="e">
        <f t="shared" si="16"/>
        <v>#N/A</v>
      </c>
      <c r="AV69" s="532" t="e">
        <f t="shared" si="17"/>
        <v>#N/A</v>
      </c>
      <c r="AW69" s="531" t="e">
        <f t="shared" si="17"/>
        <v>#N/A</v>
      </c>
    </row>
    <row r="70" spans="6:49" x14ac:dyDescent="0.25">
      <c r="H70" s="549" t="s">
        <v>111</v>
      </c>
      <c r="I70" s="453" t="e">
        <f>#REF!</f>
        <v>#REF!</v>
      </c>
      <c r="J70" s="453" t="s">
        <v>110</v>
      </c>
      <c r="T70" s="459" t="s">
        <v>109</v>
      </c>
      <c r="U70" s="457"/>
      <c r="W70" s="459" t="s">
        <v>52</v>
      </c>
      <c r="X70" s="535" t="e">
        <f t="shared" si="18"/>
        <v>#REF!</v>
      </c>
      <c r="Y70" s="535">
        <f t="shared" si="18"/>
        <v>0.08</v>
      </c>
      <c r="Z70" s="542" t="e">
        <f t="shared" si="18"/>
        <v>#REF!</v>
      </c>
      <c r="AD70" s="459" t="s">
        <v>48</v>
      </c>
      <c r="AE70" s="458">
        <v>2.3400000000000001E-2</v>
      </c>
      <c r="AF70" s="458">
        <v>0.59499999999999997</v>
      </c>
      <c r="AG70" s="458">
        <v>595</v>
      </c>
      <c r="AH70" s="547">
        <f t="shared" si="14"/>
        <v>17.722812162406921</v>
      </c>
      <c r="AI70" s="457">
        <f t="shared" si="15"/>
        <v>1.2485326345778474</v>
      </c>
      <c r="AK70" s="459">
        <v>10</v>
      </c>
      <c r="AL70" s="458" t="str">
        <f t="shared" si="12"/>
        <v>No. 100</v>
      </c>
      <c r="AM70" s="532" t="e">
        <f t="shared" si="13"/>
        <v>#REF!</v>
      </c>
      <c r="AN70" s="532" t="e">
        <f t="shared" si="13"/>
        <v>#N/A</v>
      </c>
      <c r="AO70" s="532" t="e">
        <f t="shared" si="13"/>
        <v>#N/A</v>
      </c>
      <c r="AP70" s="531" t="e">
        <f t="shared" si="13"/>
        <v>#N/A</v>
      </c>
      <c r="AQ70" s="548">
        <f>AQ67</f>
        <v>1</v>
      </c>
      <c r="AR70" s="459"/>
      <c r="AS70" s="458"/>
      <c r="AT70" s="458"/>
      <c r="AU70" s="532" t="e">
        <f t="shared" si="16"/>
        <v>#VALUE!</v>
      </c>
      <c r="AV70" s="532" t="str">
        <f t="shared" si="17"/>
        <v/>
      </c>
      <c r="AW70" s="531" t="str">
        <f t="shared" si="17"/>
        <v/>
      </c>
    </row>
    <row r="71" spans="6:49" x14ac:dyDescent="0.25">
      <c r="T71" s="537" t="e">
        <f>J58</f>
        <v>#REF!</v>
      </c>
      <c r="U71" s="536" t="e">
        <f>J61</f>
        <v>#REF!</v>
      </c>
      <c r="W71" s="459" t="s">
        <v>51</v>
      </c>
      <c r="X71" s="535" t="e">
        <f t="shared" si="18"/>
        <v>#REF!</v>
      </c>
      <c r="Y71" s="535">
        <f t="shared" si="18"/>
        <v>0.08</v>
      </c>
      <c r="Z71" s="542" t="e">
        <f t="shared" si="18"/>
        <v>#REF!</v>
      </c>
      <c r="AD71" s="459" t="s">
        <v>47</v>
      </c>
      <c r="AE71" s="458">
        <v>1.17E-2</v>
      </c>
      <c r="AF71" s="458">
        <v>0.29699999999999999</v>
      </c>
      <c r="AG71" s="458">
        <v>297</v>
      </c>
      <c r="AH71" s="547">
        <f t="shared" si="14"/>
        <v>12.964041189051768</v>
      </c>
      <c r="AI71" s="457">
        <f t="shared" si="15"/>
        <v>1.1127404021927456</v>
      </c>
      <c r="AK71" s="459">
        <v>11</v>
      </c>
      <c r="AL71" s="458" t="str">
        <f t="shared" si="12"/>
        <v/>
      </c>
      <c r="AM71" s="532" t="e">
        <f t="shared" si="13"/>
        <v>#N/A</v>
      </c>
      <c r="AN71" s="532" t="e">
        <f t="shared" si="13"/>
        <v>#N/A</v>
      </c>
      <c r="AO71" s="532" t="e">
        <f t="shared" si="13"/>
        <v>#N/A</v>
      </c>
      <c r="AP71" s="531" t="e">
        <f t="shared" si="13"/>
        <v>#N/A</v>
      </c>
      <c r="AQ71" s="453" t="e">
        <f>NA()</f>
        <v>#N/A</v>
      </c>
      <c r="AR71" s="459"/>
      <c r="AS71" s="458"/>
      <c r="AT71" s="458"/>
      <c r="AU71" s="532" t="e">
        <f t="shared" si="16"/>
        <v>#N/A</v>
      </c>
      <c r="AV71" s="532" t="e">
        <f t="shared" si="17"/>
        <v>#N/A</v>
      </c>
      <c r="AW71" s="531" t="e">
        <f t="shared" si="17"/>
        <v>#N/A</v>
      </c>
    </row>
    <row r="72" spans="6:49" x14ac:dyDescent="0.25">
      <c r="G72" s="453" t="s">
        <v>108</v>
      </c>
      <c r="T72" s="459" t="s">
        <v>107</v>
      </c>
      <c r="U72" s="457"/>
      <c r="W72" s="459" t="s">
        <v>50</v>
      </c>
      <c r="X72" s="535" t="e">
        <f t="shared" si="18"/>
        <v>#REF!</v>
      </c>
      <c r="Y72" s="535">
        <f t="shared" si="18"/>
        <v>0.08</v>
      </c>
      <c r="Z72" s="542" t="e">
        <f t="shared" si="18"/>
        <v>#REF!</v>
      </c>
      <c r="AD72" s="459" t="s">
        <v>46</v>
      </c>
      <c r="AE72" s="458">
        <v>5.8999999999999999E-3</v>
      </c>
      <c r="AF72" s="458">
        <v>0.14899999999999999</v>
      </c>
      <c r="AG72" s="458">
        <v>149</v>
      </c>
      <c r="AH72" s="547">
        <f t="shared" si="14"/>
        <v>9.5045994842303667</v>
      </c>
      <c r="AI72" s="457">
        <f t="shared" si="15"/>
        <v>0.97793382078552349</v>
      </c>
      <c r="AK72" s="459">
        <v>12</v>
      </c>
      <c r="AL72" s="458" t="str">
        <f t="shared" si="12"/>
        <v/>
      </c>
      <c r="AM72" s="532" t="e">
        <f t="shared" si="13"/>
        <v>#N/A</v>
      </c>
      <c r="AN72" s="532" t="e">
        <f t="shared" si="13"/>
        <v>#N/A</v>
      </c>
      <c r="AO72" s="532" t="e">
        <f t="shared" si="13"/>
        <v>#N/A</v>
      </c>
      <c r="AP72" s="531" t="e">
        <f t="shared" si="13"/>
        <v>#N/A</v>
      </c>
      <c r="AQ72" s="453" t="e">
        <f>NA()</f>
        <v>#N/A</v>
      </c>
      <c r="AR72" s="459"/>
      <c r="AS72" s="458"/>
      <c r="AT72" s="458"/>
      <c r="AU72" s="532" t="e">
        <f t="shared" si="16"/>
        <v>#N/A</v>
      </c>
      <c r="AV72" s="532" t="e">
        <f t="shared" si="17"/>
        <v>#N/A</v>
      </c>
      <c r="AW72" s="531" t="e">
        <f t="shared" si="17"/>
        <v>#N/A</v>
      </c>
    </row>
    <row r="73" spans="6:49" x14ac:dyDescent="0.25">
      <c r="H73" s="453" t="s">
        <v>106</v>
      </c>
      <c r="T73" s="537">
        <f>G81</f>
        <v>0.8</v>
      </c>
      <c r="U73" s="536">
        <f>H81</f>
        <v>0.26</v>
      </c>
      <c r="W73" s="459" t="s">
        <v>49</v>
      </c>
      <c r="X73" s="535" t="e">
        <f t="shared" ref="X73:Z76" si="19">X87</f>
        <v>#REF!</v>
      </c>
      <c r="Y73" s="535">
        <f t="shared" si="19"/>
        <v>0.08</v>
      </c>
      <c r="Z73" s="542" t="e">
        <f t="shared" si="19"/>
        <v>#REF!</v>
      </c>
      <c r="AD73" s="459" t="s">
        <v>45</v>
      </c>
      <c r="AE73" s="458">
        <v>2.8999999999999998E-3</v>
      </c>
      <c r="AF73" s="458">
        <v>7.3999999999999996E-2</v>
      </c>
      <c r="AG73" s="458">
        <v>74</v>
      </c>
      <c r="AH73" s="547">
        <f t="shared" si="14"/>
        <v>6.9367217454368229</v>
      </c>
      <c r="AI73" s="457">
        <f t="shared" si="15"/>
        <v>0.84115427387893937</v>
      </c>
      <c r="AK73" s="459">
        <v>13</v>
      </c>
      <c r="AL73" s="458" t="str">
        <f t="shared" si="12"/>
        <v>No. 50</v>
      </c>
      <c r="AM73" s="532" t="e">
        <f t="shared" si="13"/>
        <v>#REF!</v>
      </c>
      <c r="AN73" s="532" t="e">
        <f t="shared" si="13"/>
        <v>#N/A</v>
      </c>
      <c r="AO73" s="532" t="e">
        <f t="shared" si="13"/>
        <v>#N/A</v>
      </c>
      <c r="AP73" s="531" t="e">
        <f t="shared" si="13"/>
        <v>#N/A</v>
      </c>
      <c r="AQ73" s="533">
        <f>AQ67</f>
        <v>1</v>
      </c>
      <c r="AR73" s="459"/>
      <c r="AS73" s="458"/>
      <c r="AT73" s="458"/>
      <c r="AU73" s="532" t="e">
        <f t="shared" si="16"/>
        <v>#VALUE!</v>
      </c>
      <c r="AV73" s="532" t="str">
        <f t="shared" si="17"/>
        <v/>
      </c>
      <c r="AW73" s="531" t="str">
        <f t="shared" si="17"/>
        <v/>
      </c>
    </row>
    <row r="74" spans="6:49" x14ac:dyDescent="0.25">
      <c r="H74" s="453" t="s">
        <v>105</v>
      </c>
      <c r="T74" s="537">
        <f>H100</f>
        <v>0.75</v>
      </c>
      <c r="U74" s="536">
        <f>$U$73+(T74-$T$73)*($U$76-$U$73)/($T$76-$T$73)</f>
        <v>0.26900000000000002</v>
      </c>
      <c r="W74" s="459" t="s">
        <v>48</v>
      </c>
      <c r="X74" s="535" t="e">
        <f t="shared" si="19"/>
        <v>#REF!</v>
      </c>
      <c r="Y74" s="535">
        <f t="shared" si="19"/>
        <v>0.08</v>
      </c>
      <c r="Z74" s="542">
        <f t="shared" si="19"/>
        <v>0.15</v>
      </c>
      <c r="AD74" s="546" t="s">
        <v>44</v>
      </c>
      <c r="AE74" s="545">
        <v>0</v>
      </c>
      <c r="AF74" s="545">
        <v>0</v>
      </c>
      <c r="AG74" s="545">
        <v>0</v>
      </c>
      <c r="AH74" s="544">
        <f t="shared" si="14"/>
        <v>0</v>
      </c>
      <c r="AI74" s="543" t="e">
        <f t="shared" si="15"/>
        <v>#NUM!</v>
      </c>
      <c r="AK74" s="459">
        <v>14</v>
      </c>
      <c r="AL74" s="458" t="str">
        <f t="shared" si="12"/>
        <v/>
      </c>
      <c r="AM74" s="532" t="e">
        <f t="shared" si="13"/>
        <v>#N/A</v>
      </c>
      <c r="AN74" s="532" t="e">
        <f t="shared" si="13"/>
        <v>#N/A</v>
      </c>
      <c r="AO74" s="532" t="e">
        <f t="shared" si="13"/>
        <v>#N/A</v>
      </c>
      <c r="AP74" s="531" t="e">
        <f t="shared" si="13"/>
        <v>#N/A</v>
      </c>
      <c r="AQ74" s="453" t="e">
        <f>NA()</f>
        <v>#N/A</v>
      </c>
      <c r="AR74" s="459"/>
      <c r="AS74" s="458"/>
      <c r="AT74" s="458"/>
      <c r="AU74" s="532" t="e">
        <f t="shared" si="16"/>
        <v>#N/A</v>
      </c>
      <c r="AV74" s="532" t="e">
        <f t="shared" si="17"/>
        <v>#N/A</v>
      </c>
      <c r="AW74" s="531" t="e">
        <f t="shared" si="17"/>
        <v>#N/A</v>
      </c>
    </row>
    <row r="75" spans="6:49" x14ac:dyDescent="0.25">
      <c r="H75" s="453" t="s">
        <v>104</v>
      </c>
      <c r="T75" s="537">
        <f>T77</f>
        <v>0.45</v>
      </c>
      <c r="U75" s="536">
        <f>$U$73+(T75-$T$73)*($U$76-$U$73)/($T$76-$T$73)</f>
        <v>0.32300000000000001</v>
      </c>
      <c r="W75" s="459" t="s">
        <v>47</v>
      </c>
      <c r="X75" s="535" t="e">
        <f t="shared" si="19"/>
        <v>#REF!</v>
      </c>
      <c r="Y75" s="535">
        <f t="shared" si="19"/>
        <v>0.08</v>
      </c>
      <c r="Z75" s="542">
        <f t="shared" si="19"/>
        <v>0.15</v>
      </c>
      <c r="AK75" s="459">
        <v>15</v>
      </c>
      <c r="AL75" s="458" t="str">
        <f t="shared" si="12"/>
        <v/>
      </c>
      <c r="AM75" s="532" t="e">
        <f t="shared" si="13"/>
        <v>#N/A</v>
      </c>
      <c r="AN75" s="532" t="e">
        <f t="shared" si="13"/>
        <v>#N/A</v>
      </c>
      <c r="AO75" s="532" t="e">
        <f t="shared" si="13"/>
        <v>#N/A</v>
      </c>
      <c r="AP75" s="531" t="e">
        <f t="shared" si="13"/>
        <v>#N/A</v>
      </c>
      <c r="AQ75" s="453" t="e">
        <f>NA()</f>
        <v>#N/A</v>
      </c>
      <c r="AR75" s="459"/>
      <c r="AS75" s="458"/>
      <c r="AT75" s="458"/>
      <c r="AU75" s="532" t="e">
        <f t="shared" si="16"/>
        <v>#N/A</v>
      </c>
      <c r="AV75" s="532" t="e">
        <f t="shared" si="17"/>
        <v>#N/A</v>
      </c>
      <c r="AW75" s="531" t="e">
        <f t="shared" si="17"/>
        <v>#N/A</v>
      </c>
    </row>
    <row r="76" spans="6:49" x14ac:dyDescent="0.25">
      <c r="T76" s="537">
        <f>G82</f>
        <v>0.3</v>
      </c>
      <c r="U76" s="536">
        <f>H82</f>
        <v>0.35</v>
      </c>
      <c r="W76" s="459" t="s">
        <v>46</v>
      </c>
      <c r="X76" s="535" t="e">
        <f t="shared" si="19"/>
        <v>#REF!</v>
      </c>
      <c r="Y76" s="535">
        <f t="shared" si="19"/>
        <v>0</v>
      </c>
      <c r="Z76" s="542">
        <f t="shared" si="19"/>
        <v>7.4999999999999997E-2</v>
      </c>
      <c r="AK76" s="459">
        <v>16</v>
      </c>
      <c r="AL76" s="458" t="str">
        <f t="shared" si="12"/>
        <v/>
      </c>
      <c r="AM76" s="532" t="e">
        <f t="shared" si="13"/>
        <v>#N/A</v>
      </c>
      <c r="AN76" s="532" t="e">
        <f t="shared" si="13"/>
        <v>#N/A</v>
      </c>
      <c r="AO76" s="532" t="e">
        <f t="shared" si="13"/>
        <v>#N/A</v>
      </c>
      <c r="AP76" s="531" t="e">
        <f t="shared" si="13"/>
        <v>#N/A</v>
      </c>
      <c r="AQ76" s="453" t="e">
        <f>NA()</f>
        <v>#N/A</v>
      </c>
      <c r="AR76" s="459"/>
      <c r="AS76" s="458"/>
      <c r="AT76" s="458"/>
      <c r="AU76" s="532" t="e">
        <f t="shared" si="16"/>
        <v>#N/A</v>
      </c>
      <c r="AV76" s="532" t="e">
        <f t="shared" si="17"/>
        <v>#N/A</v>
      </c>
      <c r="AW76" s="531" t="e">
        <f t="shared" si="17"/>
        <v>#N/A</v>
      </c>
    </row>
    <row r="77" spans="6:49" x14ac:dyDescent="0.25">
      <c r="F77" s="498" t="s">
        <v>103</v>
      </c>
      <c r="G77" s="481"/>
      <c r="H77" s="481"/>
      <c r="I77" s="481"/>
      <c r="J77" s="481"/>
      <c r="K77" s="481"/>
      <c r="L77" s="481"/>
      <c r="M77" s="480"/>
      <c r="T77" s="537">
        <f>H101</f>
        <v>0.45</v>
      </c>
      <c r="U77" s="536">
        <f>U75</f>
        <v>0.32300000000000001</v>
      </c>
      <c r="W77" s="456" t="s">
        <v>45</v>
      </c>
      <c r="X77" s="538" t="e">
        <f>#REF!</f>
        <v>#REF!</v>
      </c>
      <c r="Y77" s="538" t="e">
        <f>NA()</f>
        <v>#N/A</v>
      </c>
      <c r="Z77" s="541">
        <v>0</v>
      </c>
      <c r="AK77" s="459">
        <v>17</v>
      </c>
      <c r="AL77" s="458" t="str">
        <f t="shared" si="12"/>
        <v/>
      </c>
      <c r="AM77" s="532" t="e">
        <f t="shared" si="13"/>
        <v>#N/A</v>
      </c>
      <c r="AN77" s="532" t="e">
        <f t="shared" si="13"/>
        <v>#N/A</v>
      </c>
      <c r="AO77" s="532" t="e">
        <f t="shared" si="13"/>
        <v>#N/A</v>
      </c>
      <c r="AP77" s="531" t="e">
        <f t="shared" si="13"/>
        <v>#N/A</v>
      </c>
      <c r="AQ77" s="453" t="e">
        <f>NA()</f>
        <v>#N/A</v>
      </c>
      <c r="AR77" s="459"/>
      <c r="AS77" s="458"/>
      <c r="AT77" s="458"/>
      <c r="AU77" s="532" t="e">
        <f t="shared" si="16"/>
        <v>#N/A</v>
      </c>
      <c r="AV77" s="532" t="e">
        <f t="shared" si="17"/>
        <v>#N/A</v>
      </c>
      <c r="AW77" s="531" t="e">
        <f t="shared" si="17"/>
        <v>#N/A</v>
      </c>
    </row>
    <row r="78" spans="6:49" x14ac:dyDescent="0.25">
      <c r="F78" s="459" t="s">
        <v>102</v>
      </c>
      <c r="G78" s="458"/>
      <c r="H78" s="458"/>
      <c r="I78" s="458"/>
      <c r="J78" s="458"/>
      <c r="K78" s="458"/>
      <c r="L78" s="458"/>
      <c r="M78" s="457"/>
      <c r="T78" s="537">
        <f>T77</f>
        <v>0.45</v>
      </c>
      <c r="U78" s="536">
        <f>U77+($U$79-$U$73)</f>
        <v>0.443</v>
      </c>
      <c r="W78" s="498" t="s">
        <v>59</v>
      </c>
      <c r="X78" s="481"/>
      <c r="Y78" s="481"/>
      <c r="Z78" s="481">
        <v>0</v>
      </c>
      <c r="AA78" s="480"/>
      <c r="AK78" s="459">
        <v>18</v>
      </c>
      <c r="AL78" s="458" t="str">
        <f t="shared" si="12"/>
        <v>No. 30</v>
      </c>
      <c r="AM78" s="532" t="e">
        <f t="shared" si="13"/>
        <v>#REF!</v>
      </c>
      <c r="AN78" s="532" t="e">
        <f t="shared" si="13"/>
        <v>#N/A</v>
      </c>
      <c r="AO78" s="532" t="e">
        <f t="shared" si="13"/>
        <v>#N/A</v>
      </c>
      <c r="AP78" s="531" t="e">
        <f t="shared" si="13"/>
        <v>#N/A</v>
      </c>
      <c r="AQ78" s="533">
        <f>AQ67</f>
        <v>1</v>
      </c>
      <c r="AR78" s="459"/>
      <c r="AS78" s="458"/>
      <c r="AT78" s="458"/>
      <c r="AU78" s="532" t="e">
        <f t="shared" si="16"/>
        <v>#VALUE!</v>
      </c>
      <c r="AV78" s="532" t="str">
        <f t="shared" si="17"/>
        <v/>
      </c>
      <c r="AW78" s="531" t="str">
        <f t="shared" si="17"/>
        <v/>
      </c>
    </row>
    <row r="79" spans="6:49" x14ac:dyDescent="0.25">
      <c r="F79" s="459"/>
      <c r="G79" s="458" t="s">
        <v>77</v>
      </c>
      <c r="H79" s="458"/>
      <c r="I79" s="458"/>
      <c r="J79" s="458"/>
      <c r="K79" s="458"/>
      <c r="L79" s="458"/>
      <c r="M79" s="457"/>
      <c r="T79" s="537">
        <f>G90</f>
        <v>0.8</v>
      </c>
      <c r="U79" s="536">
        <f>H90</f>
        <v>0.38</v>
      </c>
      <c r="W79" s="459" t="s">
        <v>57</v>
      </c>
      <c r="X79" s="535" t="e">
        <f>#REF!</f>
        <v>#REF!</v>
      </c>
      <c r="Y79" s="535">
        <v>0</v>
      </c>
      <c r="Z79" s="535" t="e">
        <f>IF(Z78&gt;0,Z78,IF(SUM(#REF!)=0,0,AA79))</f>
        <v>#REF!</v>
      </c>
      <c r="AA79" s="457">
        <v>0</v>
      </c>
      <c r="AK79" s="459">
        <v>19</v>
      </c>
      <c r="AL79" s="458" t="str">
        <f t="shared" si="12"/>
        <v/>
      </c>
      <c r="AM79" s="532" t="e">
        <f t="shared" si="13"/>
        <v>#N/A</v>
      </c>
      <c r="AN79" s="532" t="e">
        <f t="shared" si="13"/>
        <v>#N/A</v>
      </c>
      <c r="AO79" s="532" t="e">
        <f t="shared" si="13"/>
        <v>#N/A</v>
      </c>
      <c r="AP79" s="531" t="e">
        <f t="shared" si="13"/>
        <v>#N/A</v>
      </c>
      <c r="AQ79" s="453" t="e">
        <f>NA()</f>
        <v>#N/A</v>
      </c>
      <c r="AR79" s="459"/>
      <c r="AS79" s="458"/>
      <c r="AT79" s="458"/>
      <c r="AU79" s="532" t="e">
        <f t="shared" si="16"/>
        <v>#N/A</v>
      </c>
      <c r="AV79" s="532" t="e">
        <f t="shared" si="17"/>
        <v>#N/A</v>
      </c>
      <c r="AW79" s="531" t="e">
        <f t="shared" si="17"/>
        <v>#N/A</v>
      </c>
    </row>
    <row r="80" spans="6:49" x14ac:dyDescent="0.25">
      <c r="F80" s="459"/>
      <c r="G80" s="458" t="s">
        <v>76</v>
      </c>
      <c r="H80" s="458" t="s">
        <v>75</v>
      </c>
      <c r="I80" s="458"/>
      <c r="J80" s="458"/>
      <c r="K80" s="458"/>
      <c r="L80" s="458"/>
      <c r="M80" s="457"/>
      <c r="T80" s="537">
        <f>T74</f>
        <v>0.75</v>
      </c>
      <c r="U80" s="536">
        <f>U74+($U$79-$U$73)</f>
        <v>0.38900000000000001</v>
      </c>
      <c r="W80" s="459" t="s">
        <v>56</v>
      </c>
      <c r="X80" s="535" t="e">
        <f>#REF!</f>
        <v>#REF!</v>
      </c>
      <c r="Y80" s="535">
        <v>0</v>
      </c>
      <c r="Z80" s="535" t="e">
        <f>IF(Z79&gt;0,Z79,IF(SUM(#REF!)=0,0,AA80))</f>
        <v>#REF!</v>
      </c>
      <c r="AA80" s="457">
        <v>0.18</v>
      </c>
      <c r="AK80" s="459">
        <v>20</v>
      </c>
      <c r="AL80" s="458" t="str">
        <f t="shared" si="12"/>
        <v/>
      </c>
      <c r="AM80" s="532" t="e">
        <f t="shared" ref="AM80:AP99" si="20">IF(ISBLANK(VLOOKUP($AK80,$AK$43:$AP$56,AM$59,FALSE)),NA(),VLOOKUP($AK80,$AK$43:$AP$56,AM$59,FALSE))</f>
        <v>#N/A</v>
      </c>
      <c r="AN80" s="532" t="e">
        <f t="shared" si="20"/>
        <v>#N/A</v>
      </c>
      <c r="AO80" s="532" t="e">
        <f t="shared" si="20"/>
        <v>#N/A</v>
      </c>
      <c r="AP80" s="531" t="e">
        <f t="shared" si="20"/>
        <v>#N/A</v>
      </c>
      <c r="AQ80" s="453" t="e">
        <f>NA()</f>
        <v>#N/A</v>
      </c>
      <c r="AR80" s="459"/>
      <c r="AS80" s="458"/>
      <c r="AT80" s="458"/>
      <c r="AU80" s="532" t="e">
        <f t="shared" si="16"/>
        <v>#N/A</v>
      </c>
      <c r="AV80" s="532" t="e">
        <f t="shared" si="17"/>
        <v>#N/A</v>
      </c>
      <c r="AW80" s="531" t="e">
        <f t="shared" si="17"/>
        <v>#N/A</v>
      </c>
    </row>
    <row r="81" spans="6:49" x14ac:dyDescent="0.25">
      <c r="F81" s="459"/>
      <c r="G81" s="534">
        <v>0.8</v>
      </c>
      <c r="H81" s="534">
        <v>0.26</v>
      </c>
      <c r="I81" s="458"/>
      <c r="J81" s="458"/>
      <c r="K81" s="458"/>
      <c r="L81" s="458"/>
      <c r="M81" s="457"/>
      <c r="T81" s="537">
        <f>T80</f>
        <v>0.75</v>
      </c>
      <c r="U81" s="536">
        <f>U74</f>
        <v>0.26900000000000002</v>
      </c>
      <c r="W81" s="459" t="s">
        <v>55</v>
      </c>
      <c r="X81" s="535" t="e">
        <f>#REF!</f>
        <v>#REF!</v>
      </c>
      <c r="Y81" s="535">
        <v>0</v>
      </c>
      <c r="Z81" s="535" t="e">
        <f>IF(Z80&gt;0,Z80,IF(SUM(#REF!)=0,0,AA81))</f>
        <v>#REF!</v>
      </c>
      <c r="AA81" s="457">
        <v>0.18</v>
      </c>
      <c r="AK81" s="459">
        <v>21</v>
      </c>
      <c r="AL81" s="458" t="str">
        <f t="shared" si="12"/>
        <v/>
      </c>
      <c r="AM81" s="532" t="e">
        <f t="shared" si="20"/>
        <v>#N/A</v>
      </c>
      <c r="AN81" s="532" t="e">
        <f t="shared" si="20"/>
        <v>#N/A</v>
      </c>
      <c r="AO81" s="532" t="e">
        <f t="shared" si="20"/>
        <v>#N/A</v>
      </c>
      <c r="AP81" s="531" t="e">
        <f t="shared" si="20"/>
        <v>#N/A</v>
      </c>
      <c r="AQ81" s="453" t="e">
        <f>NA()</f>
        <v>#N/A</v>
      </c>
      <c r="AR81" s="459"/>
      <c r="AS81" s="458"/>
      <c r="AT81" s="458"/>
      <c r="AU81" s="532" t="e">
        <f t="shared" si="16"/>
        <v>#N/A</v>
      </c>
      <c r="AV81" s="532" t="e">
        <f t="shared" ref="AV81:AW100" si="21">IF(ISBLANK(VLOOKUP($AK81,$AK$43:$AW$56,AV$59,FALSE)),NA(),VLOOKUP($AK81,$AK$43:$AW$56,AV$59,FALSE))</f>
        <v>#N/A</v>
      </c>
      <c r="AW81" s="531" t="e">
        <f t="shared" si="21"/>
        <v>#N/A</v>
      </c>
    </row>
    <row r="82" spans="6:49" x14ac:dyDescent="0.25">
      <c r="F82" s="459"/>
      <c r="G82" s="534">
        <v>0.3</v>
      </c>
      <c r="H82" s="534">
        <v>0.35</v>
      </c>
      <c r="I82" s="458"/>
      <c r="J82" s="458"/>
      <c r="K82" s="458"/>
      <c r="L82" s="458"/>
      <c r="M82" s="457"/>
      <c r="T82" s="537">
        <f>T81</f>
        <v>0.75</v>
      </c>
      <c r="U82" s="536">
        <f>U80</f>
        <v>0.38900000000000001</v>
      </c>
      <c r="W82" s="459" t="s">
        <v>54</v>
      </c>
      <c r="X82" s="535" t="e">
        <f>#REF!</f>
        <v>#REF!</v>
      </c>
      <c r="Y82" s="535">
        <v>0</v>
      </c>
      <c r="Z82" s="535" t="e">
        <f>IF(Z81&gt;0,Z81,IF(SUM(#REF!)=0,0,AA82))</f>
        <v>#REF!</v>
      </c>
      <c r="AA82" s="457">
        <v>0.2</v>
      </c>
      <c r="AK82" s="459">
        <v>22</v>
      </c>
      <c r="AL82" s="458" t="str">
        <f t="shared" si="12"/>
        <v/>
      </c>
      <c r="AM82" s="532" t="e">
        <f t="shared" si="20"/>
        <v>#N/A</v>
      </c>
      <c r="AN82" s="532" t="e">
        <f t="shared" si="20"/>
        <v>#N/A</v>
      </c>
      <c r="AO82" s="532" t="e">
        <f t="shared" si="20"/>
        <v>#N/A</v>
      </c>
      <c r="AP82" s="531" t="e">
        <f t="shared" si="20"/>
        <v>#N/A</v>
      </c>
      <c r="AQ82" s="453" t="e">
        <f>NA()</f>
        <v>#N/A</v>
      </c>
      <c r="AR82" s="459"/>
      <c r="AS82" s="458"/>
      <c r="AT82" s="458"/>
      <c r="AU82" s="532" t="e">
        <f t="shared" si="16"/>
        <v>#N/A</v>
      </c>
      <c r="AV82" s="532" t="e">
        <f t="shared" si="21"/>
        <v>#N/A</v>
      </c>
      <c r="AW82" s="531" t="e">
        <f t="shared" si="21"/>
        <v>#N/A</v>
      </c>
    </row>
    <row r="83" spans="6:49" x14ac:dyDescent="0.25">
      <c r="F83" s="459"/>
      <c r="G83" s="458" t="s">
        <v>74</v>
      </c>
      <c r="H83" s="458"/>
      <c r="I83" s="458"/>
      <c r="J83" s="458"/>
      <c r="K83" s="458"/>
      <c r="L83" s="458"/>
      <c r="M83" s="457"/>
      <c r="T83" s="537">
        <f>T78</f>
        <v>0.45</v>
      </c>
      <c r="U83" s="536">
        <f>U78</f>
        <v>0.443</v>
      </c>
      <c r="W83" s="459" t="s">
        <v>53</v>
      </c>
      <c r="X83" s="535" t="e">
        <f>#REF!</f>
        <v>#REF!</v>
      </c>
      <c r="Y83" s="535">
        <v>0.08</v>
      </c>
      <c r="Z83" s="535" t="e">
        <f>IF(Z82&gt;0,Z82,IF(SUM(#REF!)=0,0,AA83))</f>
        <v>#REF!</v>
      </c>
      <c r="AA83" s="457">
        <f>AA82</f>
        <v>0.2</v>
      </c>
      <c r="AK83" s="459">
        <v>23</v>
      </c>
      <c r="AL83" s="458" t="str">
        <f t="shared" si="12"/>
        <v/>
      </c>
      <c r="AM83" s="532" t="e">
        <f t="shared" si="20"/>
        <v>#N/A</v>
      </c>
      <c r="AN83" s="532" t="e">
        <f t="shared" si="20"/>
        <v>#N/A</v>
      </c>
      <c r="AO83" s="532" t="e">
        <f t="shared" si="20"/>
        <v>#N/A</v>
      </c>
      <c r="AP83" s="531" t="e">
        <f t="shared" si="20"/>
        <v>#N/A</v>
      </c>
      <c r="AQ83" s="453" t="e">
        <f>NA()</f>
        <v>#N/A</v>
      </c>
      <c r="AR83" s="459"/>
      <c r="AS83" s="458"/>
      <c r="AT83" s="458"/>
      <c r="AU83" s="532" t="e">
        <f t="shared" si="16"/>
        <v>#N/A</v>
      </c>
      <c r="AV83" s="532" t="e">
        <f t="shared" si="21"/>
        <v>#N/A</v>
      </c>
      <c r="AW83" s="531" t="e">
        <f t="shared" si="21"/>
        <v>#N/A</v>
      </c>
    </row>
    <row r="84" spans="6:49" x14ac:dyDescent="0.25">
      <c r="F84" s="459"/>
      <c r="G84" s="458" t="s">
        <v>73</v>
      </c>
      <c r="H84" s="458" t="s">
        <v>72</v>
      </c>
      <c r="I84" s="458" t="s">
        <v>71</v>
      </c>
      <c r="J84" s="458"/>
      <c r="K84" s="458"/>
      <c r="L84" s="458"/>
      <c r="M84" s="457"/>
      <c r="T84" s="539">
        <f>G91</f>
        <v>0.3</v>
      </c>
      <c r="U84" s="540">
        <f>H91</f>
        <v>0.47</v>
      </c>
      <c r="W84" s="459" t="s">
        <v>52</v>
      </c>
      <c r="X84" s="535" t="e">
        <f>#REF!</f>
        <v>#REF!</v>
      </c>
      <c r="Y84" s="535">
        <v>0.08</v>
      </c>
      <c r="Z84" s="535" t="e">
        <f>IF(Z83&gt;0,Z83,IF(SUM(#REF!)=0,0,AA84))</f>
        <v>#REF!</v>
      </c>
      <c r="AA84" s="457">
        <f>AA83</f>
        <v>0.2</v>
      </c>
      <c r="AK84" s="459">
        <v>24</v>
      </c>
      <c r="AL84" s="458" t="str">
        <f t="shared" si="12"/>
        <v>No. 16</v>
      </c>
      <c r="AM84" s="532" t="e">
        <f t="shared" si="20"/>
        <v>#REF!</v>
      </c>
      <c r="AN84" s="532" t="e">
        <f t="shared" si="20"/>
        <v>#N/A</v>
      </c>
      <c r="AO84" s="532" t="e">
        <f t="shared" si="20"/>
        <v>#N/A</v>
      </c>
      <c r="AP84" s="531" t="e">
        <f t="shared" si="20"/>
        <v>#N/A</v>
      </c>
      <c r="AQ84" s="533">
        <f>AQ67</f>
        <v>1</v>
      </c>
      <c r="AR84" s="459"/>
      <c r="AS84" s="458"/>
      <c r="AT84" s="458"/>
      <c r="AU84" s="532" t="e">
        <f t="shared" si="16"/>
        <v>#VALUE!</v>
      </c>
      <c r="AV84" s="532" t="str">
        <f t="shared" si="21"/>
        <v/>
      </c>
      <c r="AW84" s="531" t="str">
        <f t="shared" si="21"/>
        <v/>
      </c>
    </row>
    <row r="85" spans="6:49" x14ac:dyDescent="0.25">
      <c r="F85" s="459"/>
      <c r="G85" s="535" t="e">
        <f>J58</f>
        <v>#REF!</v>
      </c>
      <c r="H85" s="470" t="e">
        <f>G85*SLOPE(H81:H82,G81:G82)+INTERCEPT(H81:H82,G81:G82)</f>
        <v>#REF!</v>
      </c>
      <c r="I85" s="535" t="e">
        <f>J61</f>
        <v>#REF!</v>
      </c>
      <c r="J85" s="458"/>
      <c r="K85" s="458"/>
      <c r="L85" s="458"/>
      <c r="M85" s="457"/>
      <c r="T85" s="498" t="s">
        <v>101</v>
      </c>
      <c r="U85" s="480"/>
      <c r="W85" s="459" t="s">
        <v>51</v>
      </c>
      <c r="X85" s="535" t="e">
        <f>#REF!</f>
        <v>#REF!</v>
      </c>
      <c r="Y85" s="535">
        <v>0.08</v>
      </c>
      <c r="Z85" s="535" t="e">
        <f>IF(Z84&gt;0,Z84,IF(SUM(#REF!)=0,0,AA85))</f>
        <v>#REF!</v>
      </c>
      <c r="AA85" s="457">
        <f>AA84</f>
        <v>0.2</v>
      </c>
      <c r="AK85" s="459">
        <v>25</v>
      </c>
      <c r="AL85" s="458" t="str">
        <f t="shared" si="12"/>
        <v/>
      </c>
      <c r="AM85" s="532" t="e">
        <f t="shared" si="20"/>
        <v>#N/A</v>
      </c>
      <c r="AN85" s="532" t="e">
        <f t="shared" si="20"/>
        <v>#N/A</v>
      </c>
      <c r="AO85" s="532" t="e">
        <f t="shared" si="20"/>
        <v>#N/A</v>
      </c>
      <c r="AP85" s="531" t="e">
        <f t="shared" si="20"/>
        <v>#N/A</v>
      </c>
      <c r="AQ85" s="453" t="e">
        <f>NA()</f>
        <v>#N/A</v>
      </c>
      <c r="AR85" s="459"/>
      <c r="AS85" s="458"/>
      <c r="AT85" s="458"/>
      <c r="AU85" s="532" t="e">
        <f t="shared" si="16"/>
        <v>#N/A</v>
      </c>
      <c r="AV85" s="532" t="e">
        <f t="shared" si="21"/>
        <v>#N/A</v>
      </c>
      <c r="AW85" s="531" t="e">
        <f t="shared" si="21"/>
        <v>#N/A</v>
      </c>
    </row>
    <row r="86" spans="6:49" x14ac:dyDescent="0.25">
      <c r="F86" s="459"/>
      <c r="G86" s="458"/>
      <c r="H86" s="458"/>
      <c r="I86" s="458" t="s">
        <v>100</v>
      </c>
      <c r="J86" s="458" t="e">
        <f>IF(I85&lt;=H85,TRUE,FALSE)</f>
        <v>#REF!</v>
      </c>
      <c r="K86" s="458"/>
      <c r="L86" s="458"/>
      <c r="M86" s="457"/>
      <c r="T86" s="537">
        <f>T80</f>
        <v>0.75</v>
      </c>
      <c r="U86" s="457">
        <f>U81+1/3*(U80-U81)*U90</f>
        <v>0.30499999999999999</v>
      </c>
      <c r="W86" s="459" t="s">
        <v>50</v>
      </c>
      <c r="X86" s="535" t="e">
        <f>#REF!</f>
        <v>#REF!</v>
      </c>
      <c r="Y86" s="535">
        <v>0.08</v>
      </c>
      <c r="Z86" s="535" t="e">
        <f>IF(Z85&gt;0,Z85,IF(SUM(#REF!)=0,0,AA86))</f>
        <v>#REF!</v>
      </c>
      <c r="AA86" s="457">
        <f>AA85</f>
        <v>0.2</v>
      </c>
      <c r="AK86" s="459">
        <v>26</v>
      </c>
      <c r="AL86" s="458" t="str">
        <f t="shared" si="12"/>
        <v/>
      </c>
      <c r="AM86" s="532" t="e">
        <f t="shared" si="20"/>
        <v>#N/A</v>
      </c>
      <c r="AN86" s="532" t="e">
        <f t="shared" si="20"/>
        <v>#N/A</v>
      </c>
      <c r="AO86" s="532" t="e">
        <f t="shared" si="20"/>
        <v>#N/A</v>
      </c>
      <c r="AP86" s="531" t="e">
        <f t="shared" si="20"/>
        <v>#N/A</v>
      </c>
      <c r="AQ86" s="453" t="e">
        <f>NA()</f>
        <v>#N/A</v>
      </c>
      <c r="AR86" s="459"/>
      <c r="AS86" s="458"/>
      <c r="AT86" s="458"/>
      <c r="AU86" s="532" t="e">
        <f t="shared" si="16"/>
        <v>#N/A</v>
      </c>
      <c r="AV86" s="532" t="e">
        <f t="shared" si="21"/>
        <v>#N/A</v>
      </c>
      <c r="AW86" s="531" t="e">
        <f t="shared" si="21"/>
        <v>#N/A</v>
      </c>
    </row>
    <row r="87" spans="6:49" x14ac:dyDescent="0.25">
      <c r="F87" s="459" t="s">
        <v>99</v>
      </c>
      <c r="G87" s="458"/>
      <c r="H87" s="458"/>
      <c r="I87" s="458"/>
      <c r="J87" s="458"/>
      <c r="K87" s="458"/>
      <c r="L87" s="458"/>
      <c r="M87" s="457"/>
      <c r="T87" s="537">
        <f>T77</f>
        <v>0.45</v>
      </c>
      <c r="U87" s="457">
        <f>U77+1/3*(U78-U77)*U90</f>
        <v>0.35899999999999999</v>
      </c>
      <c r="W87" s="459" t="s">
        <v>49</v>
      </c>
      <c r="X87" s="535" t="e">
        <f>#REF!</f>
        <v>#REF!</v>
      </c>
      <c r="Y87" s="535">
        <v>0.08</v>
      </c>
      <c r="Z87" s="535" t="e">
        <f>IF(Z86&gt;0,Z86,IF(SUM(#REF!)=0,0,AA87))</f>
        <v>#REF!</v>
      </c>
      <c r="AA87" s="457">
        <f>AA86</f>
        <v>0.2</v>
      </c>
      <c r="AK87" s="459">
        <v>27</v>
      </c>
      <c r="AL87" s="458" t="str">
        <f t="shared" si="12"/>
        <v/>
      </c>
      <c r="AM87" s="532" t="e">
        <f t="shared" si="20"/>
        <v>#N/A</v>
      </c>
      <c r="AN87" s="532" t="e">
        <f t="shared" si="20"/>
        <v>#N/A</v>
      </c>
      <c r="AO87" s="532" t="e">
        <f t="shared" si="20"/>
        <v>#N/A</v>
      </c>
      <c r="AP87" s="531" t="e">
        <f t="shared" si="20"/>
        <v>#N/A</v>
      </c>
      <c r="AQ87" s="453" t="e">
        <f>NA()</f>
        <v>#N/A</v>
      </c>
      <c r="AR87" s="459"/>
      <c r="AS87" s="458"/>
      <c r="AT87" s="458"/>
      <c r="AU87" s="532" t="e">
        <f t="shared" si="16"/>
        <v>#N/A</v>
      </c>
      <c r="AV87" s="532" t="e">
        <f t="shared" si="21"/>
        <v>#N/A</v>
      </c>
      <c r="AW87" s="531" t="e">
        <f t="shared" si="21"/>
        <v>#N/A</v>
      </c>
    </row>
    <row r="88" spans="6:49" x14ac:dyDescent="0.25">
      <c r="F88" s="459"/>
      <c r="G88" s="458" t="s">
        <v>77</v>
      </c>
      <c r="H88" s="458"/>
      <c r="I88" s="458"/>
      <c r="J88" s="458"/>
      <c r="K88" s="458"/>
      <c r="L88" s="458"/>
      <c r="M88" s="457"/>
      <c r="T88" s="537">
        <f>T87</f>
        <v>0.45</v>
      </c>
      <c r="U88" s="457">
        <f>U77+2/3*(U78-U77)*U90</f>
        <v>0.39500000000000002</v>
      </c>
      <c r="W88" s="459" t="s">
        <v>48</v>
      </c>
      <c r="X88" s="535" t="e">
        <f>#REF!</f>
        <v>#REF!</v>
      </c>
      <c r="Y88" s="535">
        <v>0.08</v>
      </c>
      <c r="Z88" s="535">
        <v>0.15</v>
      </c>
      <c r="AA88" s="457"/>
      <c r="AK88" s="459">
        <v>28</v>
      </c>
      <c r="AL88" s="458" t="str">
        <f t="shared" si="12"/>
        <v/>
      </c>
      <c r="AM88" s="532" t="e">
        <f t="shared" si="20"/>
        <v>#N/A</v>
      </c>
      <c r="AN88" s="532" t="e">
        <f t="shared" si="20"/>
        <v>#N/A</v>
      </c>
      <c r="AO88" s="532" t="e">
        <f t="shared" si="20"/>
        <v>#N/A</v>
      </c>
      <c r="AP88" s="531" t="e">
        <f t="shared" si="20"/>
        <v>#N/A</v>
      </c>
      <c r="AQ88" s="453" t="e">
        <f>NA()</f>
        <v>#N/A</v>
      </c>
      <c r="AR88" s="459"/>
      <c r="AS88" s="458"/>
      <c r="AT88" s="458"/>
      <c r="AU88" s="532" t="e">
        <f t="shared" si="16"/>
        <v>#N/A</v>
      </c>
      <c r="AV88" s="532" t="e">
        <f t="shared" si="21"/>
        <v>#N/A</v>
      </c>
      <c r="AW88" s="531" t="e">
        <f t="shared" si="21"/>
        <v>#N/A</v>
      </c>
    </row>
    <row r="89" spans="6:49" x14ac:dyDescent="0.25">
      <c r="F89" s="459"/>
      <c r="G89" s="458" t="s">
        <v>76</v>
      </c>
      <c r="H89" s="458" t="s">
        <v>75</v>
      </c>
      <c r="I89" s="458"/>
      <c r="J89" s="458"/>
      <c r="K89" s="458"/>
      <c r="L89" s="458"/>
      <c r="M89" s="457"/>
      <c r="T89" s="539">
        <f>T86</f>
        <v>0.75</v>
      </c>
      <c r="U89" s="454">
        <f>U81+2/3*(U80-U81)*U90</f>
        <v>0.34100000000000003</v>
      </c>
      <c r="W89" s="459" t="s">
        <v>47</v>
      </c>
      <c r="X89" s="535" t="e">
        <f>#REF!</f>
        <v>#REF!</v>
      </c>
      <c r="Y89" s="535">
        <v>0.08</v>
      </c>
      <c r="Z89" s="535">
        <v>0.15</v>
      </c>
      <c r="AA89" s="457"/>
      <c r="AK89" s="459">
        <v>29</v>
      </c>
      <c r="AL89" s="458" t="str">
        <f t="shared" si="12"/>
        <v/>
      </c>
      <c r="AM89" s="532" t="e">
        <f t="shared" si="20"/>
        <v>#N/A</v>
      </c>
      <c r="AN89" s="532" t="e">
        <f t="shared" si="20"/>
        <v>#N/A</v>
      </c>
      <c r="AO89" s="532" t="e">
        <f t="shared" si="20"/>
        <v>#N/A</v>
      </c>
      <c r="AP89" s="531" t="e">
        <f t="shared" si="20"/>
        <v>#N/A</v>
      </c>
      <c r="AQ89" s="453" t="e">
        <f>NA()</f>
        <v>#N/A</v>
      </c>
      <c r="AR89" s="459"/>
      <c r="AS89" s="458"/>
      <c r="AT89" s="458"/>
      <c r="AU89" s="532" t="e">
        <f t="shared" si="16"/>
        <v>#N/A</v>
      </c>
      <c r="AV89" s="532" t="e">
        <f t="shared" si="21"/>
        <v>#N/A</v>
      </c>
      <c r="AW89" s="531" t="e">
        <f t="shared" si="21"/>
        <v>#N/A</v>
      </c>
    </row>
    <row r="90" spans="6:49" x14ac:dyDescent="0.25">
      <c r="F90" s="459"/>
      <c r="G90" s="534">
        <v>0.8</v>
      </c>
      <c r="H90" s="534">
        <v>0.38</v>
      </c>
      <c r="I90" s="458"/>
      <c r="J90" s="458"/>
      <c r="K90" s="458"/>
      <c r="L90" s="458"/>
      <c r="M90" s="457"/>
      <c r="T90" s="519" t="s">
        <v>98</v>
      </c>
      <c r="U90" s="518">
        <v>0.9</v>
      </c>
      <c r="W90" s="459" t="s">
        <v>46</v>
      </c>
      <c r="X90" s="535" t="e">
        <f>#REF!</f>
        <v>#REF!</v>
      </c>
      <c r="Y90" s="535">
        <v>0</v>
      </c>
      <c r="Z90" s="535">
        <v>7.4999999999999997E-2</v>
      </c>
      <c r="AA90" s="457"/>
      <c r="AK90" s="459">
        <v>30</v>
      </c>
      <c r="AL90" s="458" t="str">
        <f t="shared" si="12"/>
        <v/>
      </c>
      <c r="AM90" s="532" t="e">
        <f t="shared" si="20"/>
        <v>#N/A</v>
      </c>
      <c r="AN90" s="532" t="e">
        <f t="shared" si="20"/>
        <v>#N/A</v>
      </c>
      <c r="AO90" s="532" t="e">
        <f t="shared" si="20"/>
        <v>#N/A</v>
      </c>
      <c r="AP90" s="531" t="e">
        <f t="shared" si="20"/>
        <v>#N/A</v>
      </c>
      <c r="AQ90" s="453" t="e">
        <f>NA()</f>
        <v>#N/A</v>
      </c>
      <c r="AR90" s="459"/>
      <c r="AS90" s="458"/>
      <c r="AT90" s="458"/>
      <c r="AU90" s="532" t="e">
        <f t="shared" si="16"/>
        <v>#N/A</v>
      </c>
      <c r="AV90" s="532" t="e">
        <f t="shared" si="21"/>
        <v>#N/A</v>
      </c>
      <c r="AW90" s="531" t="e">
        <f t="shared" si="21"/>
        <v>#N/A</v>
      </c>
    </row>
    <row r="91" spans="6:49" x14ac:dyDescent="0.25">
      <c r="F91" s="459"/>
      <c r="G91" s="534">
        <v>0.3</v>
      </c>
      <c r="H91" s="534">
        <v>0.47</v>
      </c>
      <c r="I91" s="458"/>
      <c r="J91" s="458"/>
      <c r="K91" s="458"/>
      <c r="L91" s="458"/>
      <c r="M91" s="457"/>
      <c r="W91" s="456" t="s">
        <v>45</v>
      </c>
      <c r="X91" s="538" t="e">
        <f>#REF!</f>
        <v>#REF!</v>
      </c>
      <c r="Y91" s="538">
        <v>0</v>
      </c>
      <c r="Z91" s="538">
        <v>0</v>
      </c>
      <c r="AA91" s="454"/>
      <c r="AK91" s="459">
        <v>31</v>
      </c>
      <c r="AL91" s="458" t="str">
        <f t="shared" si="12"/>
        <v/>
      </c>
      <c r="AM91" s="532" t="e">
        <f t="shared" si="20"/>
        <v>#N/A</v>
      </c>
      <c r="AN91" s="532" t="e">
        <f t="shared" si="20"/>
        <v>#N/A</v>
      </c>
      <c r="AO91" s="532" t="e">
        <f t="shared" si="20"/>
        <v>#N/A</v>
      </c>
      <c r="AP91" s="531" t="e">
        <f t="shared" si="20"/>
        <v>#N/A</v>
      </c>
      <c r="AQ91" s="453" t="e">
        <f>NA()</f>
        <v>#N/A</v>
      </c>
      <c r="AR91" s="459"/>
      <c r="AS91" s="458"/>
      <c r="AT91" s="458"/>
      <c r="AU91" s="532" t="e">
        <f t="shared" si="16"/>
        <v>#N/A</v>
      </c>
      <c r="AV91" s="532" t="e">
        <f t="shared" si="21"/>
        <v>#N/A</v>
      </c>
      <c r="AW91" s="531" t="e">
        <f t="shared" si="21"/>
        <v>#N/A</v>
      </c>
    </row>
    <row r="92" spans="6:49" x14ac:dyDescent="0.25">
      <c r="F92" s="459"/>
      <c r="G92" s="458" t="s">
        <v>74</v>
      </c>
      <c r="H92" s="458"/>
      <c r="I92" s="458"/>
      <c r="J92" s="458"/>
      <c r="K92" s="458"/>
      <c r="L92" s="458"/>
      <c r="M92" s="457"/>
      <c r="AK92" s="459">
        <v>32</v>
      </c>
      <c r="AL92" s="458" t="str">
        <f t="shared" ref="AL92:AL123" si="22">IF(ISNA(VLOOKUP($AK92,$AK$43:$AP$56,AL$59,FALSE)),"",VLOOKUP($AK92,$AK$43:$AP$56,AL$59,FALSE))</f>
        <v/>
      </c>
      <c r="AM92" s="532" t="e">
        <f t="shared" si="20"/>
        <v>#N/A</v>
      </c>
      <c r="AN92" s="532" t="e">
        <f t="shared" si="20"/>
        <v>#N/A</v>
      </c>
      <c r="AO92" s="532" t="e">
        <f t="shared" si="20"/>
        <v>#N/A</v>
      </c>
      <c r="AP92" s="531" t="e">
        <f t="shared" si="20"/>
        <v>#N/A</v>
      </c>
      <c r="AQ92" s="453" t="e">
        <f>NA()</f>
        <v>#N/A</v>
      </c>
      <c r="AR92" s="459"/>
      <c r="AS92" s="458"/>
      <c r="AT92" s="458"/>
      <c r="AU92" s="532" t="e">
        <f t="shared" si="16"/>
        <v>#N/A</v>
      </c>
      <c r="AV92" s="532" t="e">
        <f t="shared" si="21"/>
        <v>#N/A</v>
      </c>
      <c r="AW92" s="531" t="e">
        <f t="shared" si="21"/>
        <v>#N/A</v>
      </c>
    </row>
    <row r="93" spans="6:49" x14ac:dyDescent="0.25">
      <c r="F93" s="459"/>
      <c r="G93" s="458" t="s">
        <v>73</v>
      </c>
      <c r="H93" s="458" t="s">
        <v>72</v>
      </c>
      <c r="I93" s="458" t="s">
        <v>71</v>
      </c>
      <c r="J93" s="458"/>
      <c r="K93" s="458"/>
      <c r="L93" s="458"/>
      <c r="M93" s="457"/>
      <c r="AK93" s="459">
        <v>33</v>
      </c>
      <c r="AL93" s="458" t="str">
        <f t="shared" si="22"/>
        <v>No. 8</v>
      </c>
      <c r="AM93" s="532" t="e">
        <f t="shared" si="20"/>
        <v>#REF!</v>
      </c>
      <c r="AN93" s="532" t="e">
        <f t="shared" si="20"/>
        <v>#N/A</v>
      </c>
      <c r="AO93" s="532" t="e">
        <f t="shared" si="20"/>
        <v>#N/A</v>
      </c>
      <c r="AP93" s="531" t="e">
        <f t="shared" si="20"/>
        <v>#N/A</v>
      </c>
      <c r="AQ93" s="533">
        <f>AQ67</f>
        <v>1</v>
      </c>
      <c r="AR93" s="459"/>
      <c r="AS93" s="458"/>
      <c r="AT93" s="458"/>
      <c r="AU93" s="532" t="e">
        <f t="shared" ref="AU93:AU124" si="23">IF(ISBLANK(VLOOKUP($AK93,$AK$43:$AU$56,AU$59,FALSE)),NA(),VLOOKUP($AK93,$AK$43:$AU$56,AU$59,FALSE))</f>
        <v>#VALUE!</v>
      </c>
      <c r="AV93" s="532" t="str">
        <f t="shared" si="21"/>
        <v/>
      </c>
      <c r="AW93" s="531" t="str">
        <f t="shared" si="21"/>
        <v/>
      </c>
    </row>
    <row r="94" spans="6:49" x14ac:dyDescent="0.25">
      <c r="F94" s="459"/>
      <c r="G94" s="535" t="e">
        <f>G85</f>
        <v>#REF!</v>
      </c>
      <c r="H94" s="470" t="e">
        <f>G94*SLOPE(H90:H91,G90:G91)+INTERCEPT(H90:H91,G90:G91)</f>
        <v>#REF!</v>
      </c>
      <c r="I94" s="535" t="e">
        <f>I85</f>
        <v>#REF!</v>
      </c>
      <c r="J94" s="458"/>
      <c r="K94" s="458"/>
      <c r="L94" s="458"/>
      <c r="M94" s="457"/>
      <c r="AK94" s="459">
        <v>34</v>
      </c>
      <c r="AL94" s="458" t="str">
        <f t="shared" si="22"/>
        <v/>
      </c>
      <c r="AM94" s="532" t="e">
        <f t="shared" si="20"/>
        <v>#N/A</v>
      </c>
      <c r="AN94" s="532" t="e">
        <f t="shared" si="20"/>
        <v>#N/A</v>
      </c>
      <c r="AO94" s="532" t="e">
        <f t="shared" si="20"/>
        <v>#N/A</v>
      </c>
      <c r="AP94" s="531" t="e">
        <f t="shared" si="20"/>
        <v>#N/A</v>
      </c>
      <c r="AQ94" s="453" t="e">
        <f>NA()</f>
        <v>#N/A</v>
      </c>
      <c r="AR94" s="459"/>
      <c r="AS94" s="458"/>
      <c r="AT94" s="458"/>
      <c r="AU94" s="532" t="e">
        <f t="shared" si="23"/>
        <v>#N/A</v>
      </c>
      <c r="AV94" s="532" t="e">
        <f t="shared" si="21"/>
        <v>#N/A</v>
      </c>
      <c r="AW94" s="531" t="e">
        <f t="shared" si="21"/>
        <v>#N/A</v>
      </c>
    </row>
    <row r="95" spans="6:49" x14ac:dyDescent="0.25">
      <c r="F95" s="459"/>
      <c r="G95" s="458"/>
      <c r="H95" s="458"/>
      <c r="I95" s="458" t="s">
        <v>97</v>
      </c>
      <c r="J95" s="458" t="e">
        <f>IF(I94&gt;=H94,TRUE,FALSE)</f>
        <v>#REF!</v>
      </c>
      <c r="K95" s="458"/>
      <c r="L95" s="458"/>
      <c r="M95" s="457"/>
      <c r="AK95" s="459">
        <v>35</v>
      </c>
      <c r="AL95" s="458" t="str">
        <f t="shared" si="22"/>
        <v/>
      </c>
      <c r="AM95" s="532" t="e">
        <f t="shared" si="20"/>
        <v>#N/A</v>
      </c>
      <c r="AN95" s="532" t="e">
        <f t="shared" si="20"/>
        <v>#N/A</v>
      </c>
      <c r="AO95" s="532" t="e">
        <f t="shared" si="20"/>
        <v>#N/A</v>
      </c>
      <c r="AP95" s="531" t="e">
        <f t="shared" si="20"/>
        <v>#N/A</v>
      </c>
      <c r="AQ95" s="453" t="e">
        <f>NA()</f>
        <v>#N/A</v>
      </c>
      <c r="AR95" s="459"/>
      <c r="AS95" s="458"/>
      <c r="AT95" s="458"/>
      <c r="AU95" s="532" t="e">
        <f t="shared" si="23"/>
        <v>#N/A</v>
      </c>
      <c r="AV95" s="532" t="e">
        <f t="shared" si="21"/>
        <v>#N/A</v>
      </c>
      <c r="AW95" s="531" t="e">
        <f t="shared" si="21"/>
        <v>#N/A</v>
      </c>
    </row>
    <row r="96" spans="6:49" x14ac:dyDescent="0.25">
      <c r="F96" s="459" t="s">
        <v>96</v>
      </c>
      <c r="G96" s="458"/>
      <c r="H96" s="458"/>
      <c r="I96" s="458"/>
      <c r="J96" s="458"/>
      <c r="K96" s="458"/>
      <c r="L96" s="458"/>
      <c r="M96" s="457"/>
      <c r="AK96" s="459">
        <v>36</v>
      </c>
      <c r="AL96" s="458" t="str">
        <f t="shared" si="22"/>
        <v/>
      </c>
      <c r="AM96" s="532" t="e">
        <f t="shared" si="20"/>
        <v>#N/A</v>
      </c>
      <c r="AN96" s="532" t="e">
        <f t="shared" si="20"/>
        <v>#N/A</v>
      </c>
      <c r="AO96" s="532" t="e">
        <f t="shared" si="20"/>
        <v>#N/A</v>
      </c>
      <c r="AP96" s="531" t="e">
        <f t="shared" si="20"/>
        <v>#N/A</v>
      </c>
      <c r="AQ96" s="453" t="e">
        <f>NA()</f>
        <v>#N/A</v>
      </c>
      <c r="AR96" s="459"/>
      <c r="AS96" s="458"/>
      <c r="AT96" s="458"/>
      <c r="AU96" s="532" t="e">
        <f t="shared" si="23"/>
        <v>#N/A</v>
      </c>
      <c r="AV96" s="532" t="e">
        <f t="shared" si="21"/>
        <v>#N/A</v>
      </c>
      <c r="AW96" s="531" t="e">
        <f t="shared" si="21"/>
        <v>#N/A</v>
      </c>
    </row>
    <row r="97" spans="6:49" x14ac:dyDescent="0.25">
      <c r="F97" s="459"/>
      <c r="G97" s="469" t="s">
        <v>95</v>
      </c>
      <c r="H97" s="458" t="e">
        <f>IF(OR(J86,J95),TRUE, FALSE)</f>
        <v>#REF!</v>
      </c>
      <c r="I97" s="458"/>
      <c r="J97" s="458"/>
      <c r="K97" s="458"/>
      <c r="L97" s="458"/>
      <c r="M97" s="457"/>
      <c r="AK97" s="459">
        <v>37</v>
      </c>
      <c r="AL97" s="458" t="str">
        <f t="shared" si="22"/>
        <v/>
      </c>
      <c r="AM97" s="532" t="e">
        <f t="shared" si="20"/>
        <v>#N/A</v>
      </c>
      <c r="AN97" s="532" t="e">
        <f t="shared" si="20"/>
        <v>#N/A</v>
      </c>
      <c r="AO97" s="532" t="e">
        <f t="shared" si="20"/>
        <v>#N/A</v>
      </c>
      <c r="AP97" s="531" t="e">
        <f t="shared" si="20"/>
        <v>#N/A</v>
      </c>
      <c r="AQ97" s="453" t="e">
        <f>NA()</f>
        <v>#N/A</v>
      </c>
      <c r="AR97" s="459"/>
      <c r="AS97" s="458"/>
      <c r="AT97" s="458"/>
      <c r="AU97" s="532" t="e">
        <f t="shared" si="23"/>
        <v>#N/A</v>
      </c>
      <c r="AV97" s="532" t="e">
        <f t="shared" si="21"/>
        <v>#N/A</v>
      </c>
      <c r="AW97" s="531" t="e">
        <f t="shared" si="21"/>
        <v>#N/A</v>
      </c>
    </row>
    <row r="98" spans="6:49" x14ac:dyDescent="0.25">
      <c r="F98" s="459"/>
      <c r="G98" s="469" t="s">
        <v>94</v>
      </c>
      <c r="H98" s="535" t="e">
        <f>G94</f>
        <v>#REF!</v>
      </c>
      <c r="I98" s="458"/>
      <c r="J98" s="458"/>
      <c r="K98" s="458"/>
      <c r="L98" s="458"/>
      <c r="M98" s="457"/>
      <c r="AK98" s="459">
        <v>38</v>
      </c>
      <c r="AL98" s="458" t="str">
        <f t="shared" si="22"/>
        <v/>
      </c>
      <c r="AM98" s="532" t="e">
        <f t="shared" si="20"/>
        <v>#N/A</v>
      </c>
      <c r="AN98" s="532" t="e">
        <f t="shared" si="20"/>
        <v>#N/A</v>
      </c>
      <c r="AO98" s="532" t="e">
        <f t="shared" si="20"/>
        <v>#N/A</v>
      </c>
      <c r="AP98" s="531" t="e">
        <f t="shared" si="20"/>
        <v>#N/A</v>
      </c>
      <c r="AQ98" s="453" t="e">
        <f>NA()</f>
        <v>#N/A</v>
      </c>
      <c r="AR98" s="459"/>
      <c r="AS98" s="458"/>
      <c r="AT98" s="458"/>
      <c r="AU98" s="532" t="e">
        <f t="shared" si="23"/>
        <v>#N/A</v>
      </c>
      <c r="AV98" s="532" t="e">
        <f t="shared" si="21"/>
        <v>#N/A</v>
      </c>
      <c r="AW98" s="531" t="e">
        <f t="shared" si="21"/>
        <v>#N/A</v>
      </c>
    </row>
    <row r="99" spans="6:49" x14ac:dyDescent="0.25">
      <c r="F99" s="459"/>
      <c r="G99" s="458" t="s">
        <v>93</v>
      </c>
      <c r="H99" s="458" t="s">
        <v>92</v>
      </c>
      <c r="I99" s="458"/>
      <c r="J99" s="458"/>
      <c r="K99" s="458"/>
      <c r="L99" s="458"/>
      <c r="M99" s="457"/>
      <c r="AK99" s="459">
        <v>39</v>
      </c>
      <c r="AL99" s="458" t="str">
        <f t="shared" si="22"/>
        <v/>
      </c>
      <c r="AM99" s="532" t="e">
        <f t="shared" si="20"/>
        <v>#N/A</v>
      </c>
      <c r="AN99" s="532" t="e">
        <f t="shared" si="20"/>
        <v>#N/A</v>
      </c>
      <c r="AO99" s="532" t="e">
        <f t="shared" si="20"/>
        <v>#N/A</v>
      </c>
      <c r="AP99" s="531" t="e">
        <f t="shared" si="20"/>
        <v>#N/A</v>
      </c>
      <c r="AQ99" s="453" t="e">
        <f>NA()</f>
        <v>#N/A</v>
      </c>
      <c r="AR99" s="459"/>
      <c r="AS99" s="458"/>
      <c r="AT99" s="458"/>
      <c r="AU99" s="532" t="e">
        <f t="shared" si="23"/>
        <v>#N/A</v>
      </c>
      <c r="AV99" s="532" t="e">
        <f t="shared" si="21"/>
        <v>#N/A</v>
      </c>
      <c r="AW99" s="531" t="e">
        <f t="shared" si="21"/>
        <v>#N/A</v>
      </c>
    </row>
    <row r="100" spans="6:49" x14ac:dyDescent="0.25">
      <c r="F100" s="459"/>
      <c r="G100" s="458">
        <v>1</v>
      </c>
      <c r="H100" s="534">
        <v>0.75</v>
      </c>
      <c r="I100" s="458" t="e">
        <f>IF(AND(NOT(H97),H98&gt;=H100),TRUE,FALSE)</f>
        <v>#REF!</v>
      </c>
      <c r="J100" s="458"/>
      <c r="K100" s="458"/>
      <c r="L100" s="458"/>
      <c r="M100" s="457"/>
      <c r="AK100" s="459">
        <v>40</v>
      </c>
      <c r="AL100" s="458" t="str">
        <f t="shared" si="22"/>
        <v/>
      </c>
      <c r="AM100" s="532" t="e">
        <f t="shared" ref="AM100:AP119" si="24">IF(ISBLANK(VLOOKUP($AK100,$AK$43:$AP$56,AM$59,FALSE)),NA(),VLOOKUP($AK100,$AK$43:$AP$56,AM$59,FALSE))</f>
        <v>#N/A</v>
      </c>
      <c r="AN100" s="532" t="e">
        <f t="shared" si="24"/>
        <v>#N/A</v>
      </c>
      <c r="AO100" s="532" t="e">
        <f t="shared" si="24"/>
        <v>#N/A</v>
      </c>
      <c r="AP100" s="531" t="e">
        <f t="shared" si="24"/>
        <v>#N/A</v>
      </c>
      <c r="AQ100" s="453" t="e">
        <f>NA()</f>
        <v>#N/A</v>
      </c>
      <c r="AR100" s="459"/>
      <c r="AS100" s="458"/>
      <c r="AT100" s="458"/>
      <c r="AU100" s="532" t="e">
        <f t="shared" si="23"/>
        <v>#N/A</v>
      </c>
      <c r="AV100" s="532" t="e">
        <f t="shared" si="21"/>
        <v>#N/A</v>
      </c>
      <c r="AW100" s="531" t="e">
        <f t="shared" si="21"/>
        <v>#N/A</v>
      </c>
    </row>
    <row r="101" spans="6:49" x14ac:dyDescent="0.25">
      <c r="F101" s="459"/>
      <c r="G101" s="458">
        <v>2</v>
      </c>
      <c r="H101" s="534">
        <v>0.45</v>
      </c>
      <c r="I101" s="458" t="e">
        <f>IF(AND(NOT(H97),H98&gt;=H101,NOT(I100)),TRUE,FALSE)</f>
        <v>#REF!</v>
      </c>
      <c r="J101" s="458"/>
      <c r="K101" s="458"/>
      <c r="L101" s="458"/>
      <c r="M101" s="457"/>
      <c r="AK101" s="459">
        <v>41</v>
      </c>
      <c r="AL101" s="458" t="str">
        <f t="shared" si="22"/>
        <v/>
      </c>
      <c r="AM101" s="532" t="e">
        <f t="shared" si="24"/>
        <v>#N/A</v>
      </c>
      <c r="AN101" s="532" t="e">
        <f t="shared" si="24"/>
        <v>#N/A</v>
      </c>
      <c r="AO101" s="532" t="e">
        <f t="shared" si="24"/>
        <v>#N/A</v>
      </c>
      <c r="AP101" s="531" t="e">
        <f t="shared" si="24"/>
        <v>#N/A</v>
      </c>
      <c r="AQ101" s="453" t="e">
        <f>NA()</f>
        <v>#N/A</v>
      </c>
      <c r="AR101" s="459"/>
      <c r="AS101" s="458"/>
      <c r="AT101" s="458"/>
      <c r="AU101" s="532" t="e">
        <f t="shared" si="23"/>
        <v>#N/A</v>
      </c>
      <c r="AV101" s="532" t="e">
        <f t="shared" ref="AV101:AW120" si="25">IF(ISBLANK(VLOOKUP($AK101,$AK$43:$AW$56,AV$59,FALSE)),NA(),VLOOKUP($AK101,$AK$43:$AW$56,AV$59,FALSE))</f>
        <v>#N/A</v>
      </c>
      <c r="AW101" s="531" t="e">
        <f t="shared" si="25"/>
        <v>#N/A</v>
      </c>
    </row>
    <row r="102" spans="6:49" x14ac:dyDescent="0.25">
      <c r="F102" s="459"/>
      <c r="G102" s="458">
        <v>3</v>
      </c>
      <c r="H102" s="534">
        <v>0</v>
      </c>
      <c r="I102" s="458" t="e">
        <f>IF(AND(NOT(H97),H98&gt;=H102,NOT(I101),NOT(I100)),TRUE,FALSE)</f>
        <v>#REF!</v>
      </c>
      <c r="J102" s="458"/>
      <c r="K102" s="458"/>
      <c r="L102" s="458"/>
      <c r="M102" s="457"/>
      <c r="AK102" s="459">
        <v>42</v>
      </c>
      <c r="AL102" s="458" t="str">
        <f t="shared" si="22"/>
        <v/>
      </c>
      <c r="AM102" s="532" t="e">
        <f t="shared" si="24"/>
        <v>#N/A</v>
      </c>
      <c r="AN102" s="532" t="e">
        <f t="shared" si="24"/>
        <v>#N/A</v>
      </c>
      <c r="AO102" s="532" t="e">
        <f t="shared" si="24"/>
        <v>#N/A</v>
      </c>
      <c r="AP102" s="531" t="e">
        <f t="shared" si="24"/>
        <v>#N/A</v>
      </c>
      <c r="AQ102" s="453" t="e">
        <f>NA()</f>
        <v>#N/A</v>
      </c>
      <c r="AR102" s="459"/>
      <c r="AS102" s="458"/>
      <c r="AT102" s="458"/>
      <c r="AU102" s="532" t="e">
        <f t="shared" si="23"/>
        <v>#N/A</v>
      </c>
      <c r="AV102" s="532" t="e">
        <f t="shared" si="25"/>
        <v>#N/A</v>
      </c>
      <c r="AW102" s="531" t="e">
        <f t="shared" si="25"/>
        <v>#N/A</v>
      </c>
    </row>
    <row r="103" spans="6:49" x14ac:dyDescent="0.25">
      <c r="F103" s="459"/>
      <c r="G103" s="458"/>
      <c r="H103" s="458"/>
      <c r="I103" s="458"/>
      <c r="J103" s="458"/>
      <c r="K103" s="458"/>
      <c r="L103" s="458"/>
      <c r="M103" s="457"/>
      <c r="AK103" s="459">
        <v>43</v>
      </c>
      <c r="AL103" s="458" t="str">
        <f t="shared" si="22"/>
        <v/>
      </c>
      <c r="AM103" s="532" t="e">
        <f t="shared" si="24"/>
        <v>#N/A</v>
      </c>
      <c r="AN103" s="532" t="e">
        <f t="shared" si="24"/>
        <v>#N/A</v>
      </c>
      <c r="AO103" s="532" t="e">
        <f t="shared" si="24"/>
        <v>#N/A</v>
      </c>
      <c r="AP103" s="531" t="e">
        <f t="shared" si="24"/>
        <v>#N/A</v>
      </c>
      <c r="AQ103" s="453" t="e">
        <f>NA()</f>
        <v>#N/A</v>
      </c>
      <c r="AR103" s="459"/>
      <c r="AS103" s="458"/>
      <c r="AT103" s="458"/>
      <c r="AU103" s="532" t="e">
        <f t="shared" si="23"/>
        <v>#N/A</v>
      </c>
      <c r="AV103" s="532" t="e">
        <f t="shared" si="25"/>
        <v>#N/A</v>
      </c>
      <c r="AW103" s="531" t="e">
        <f t="shared" si="25"/>
        <v>#N/A</v>
      </c>
    </row>
    <row r="104" spans="6:49" x14ac:dyDescent="0.25">
      <c r="F104" s="459" t="e">
        <f>I100</f>
        <v>#REF!</v>
      </c>
      <c r="G104" s="458" t="s">
        <v>91</v>
      </c>
      <c r="H104" s="458" t="s">
        <v>90</v>
      </c>
      <c r="I104" s="458" t="str">
        <f>G104&amp;", "&amp;H104</f>
        <v>Zone I , Gap-graded and tends to segregate</v>
      </c>
      <c r="J104" s="458"/>
      <c r="K104" s="458"/>
      <c r="L104" s="458"/>
      <c r="M104" s="457"/>
      <c r="AK104" s="459">
        <v>44</v>
      </c>
      <c r="AL104" s="458" t="str">
        <f t="shared" si="22"/>
        <v/>
      </c>
      <c r="AM104" s="532" t="e">
        <f t="shared" si="24"/>
        <v>#N/A</v>
      </c>
      <c r="AN104" s="532" t="e">
        <f t="shared" si="24"/>
        <v>#N/A</v>
      </c>
      <c r="AO104" s="532" t="e">
        <f t="shared" si="24"/>
        <v>#N/A</v>
      </c>
      <c r="AP104" s="531" t="e">
        <f t="shared" si="24"/>
        <v>#N/A</v>
      </c>
      <c r="AQ104" s="453" t="e">
        <f>NA()</f>
        <v>#N/A</v>
      </c>
      <c r="AR104" s="459"/>
      <c r="AS104" s="458"/>
      <c r="AT104" s="458"/>
      <c r="AU104" s="532" t="e">
        <f t="shared" si="23"/>
        <v>#N/A</v>
      </c>
      <c r="AV104" s="532" t="e">
        <f t="shared" si="25"/>
        <v>#N/A</v>
      </c>
      <c r="AW104" s="531" t="e">
        <f t="shared" si="25"/>
        <v>#N/A</v>
      </c>
    </row>
    <row r="105" spans="6:49" x14ac:dyDescent="0.25">
      <c r="F105" s="459" t="e">
        <f>I101</f>
        <v>#REF!</v>
      </c>
      <c r="G105" s="458" t="s">
        <v>89</v>
      </c>
      <c r="H105" s="458" t="s">
        <v>88</v>
      </c>
      <c r="I105" s="458" t="str">
        <f>G105&amp;", "&amp;H105</f>
        <v>Zone II, Well graded 1-1/2 to 3/4 in.</v>
      </c>
      <c r="J105" s="458"/>
      <c r="K105" s="458"/>
      <c r="L105" s="458"/>
      <c r="M105" s="457"/>
      <c r="AK105" s="459">
        <v>45</v>
      </c>
      <c r="AL105" s="458" t="str">
        <f t="shared" si="22"/>
        <v>No. 4</v>
      </c>
      <c r="AM105" s="532" t="e">
        <f t="shared" si="24"/>
        <v>#REF!</v>
      </c>
      <c r="AN105" s="532" t="e">
        <f t="shared" si="24"/>
        <v>#N/A</v>
      </c>
      <c r="AO105" s="532" t="e">
        <f t="shared" si="24"/>
        <v>#N/A</v>
      </c>
      <c r="AP105" s="531" t="e">
        <f t="shared" si="24"/>
        <v>#N/A</v>
      </c>
      <c r="AQ105" s="533">
        <f>AQ67</f>
        <v>1</v>
      </c>
      <c r="AR105" s="459"/>
      <c r="AS105" s="458"/>
      <c r="AT105" s="458"/>
      <c r="AU105" s="532" t="e">
        <f t="shared" si="23"/>
        <v>#VALUE!</v>
      </c>
      <c r="AV105" s="532" t="str">
        <f t="shared" si="25"/>
        <v/>
      </c>
      <c r="AW105" s="531" t="str">
        <f t="shared" si="25"/>
        <v/>
      </c>
    </row>
    <row r="106" spans="6:49" x14ac:dyDescent="0.25">
      <c r="F106" s="459" t="e">
        <f>I102</f>
        <v>#REF!</v>
      </c>
      <c r="G106" s="458" t="s">
        <v>87</v>
      </c>
      <c r="H106" s="458" t="s">
        <v>86</v>
      </c>
      <c r="I106" s="458" t="str">
        <f>G106&amp;", "&amp;H106</f>
        <v>Zone III, Well Graded 3/4 in. and finer</v>
      </c>
      <c r="J106" s="458"/>
      <c r="K106" s="458"/>
      <c r="L106" s="458"/>
      <c r="M106" s="457"/>
      <c r="AK106" s="459">
        <v>46</v>
      </c>
      <c r="AL106" s="458" t="str">
        <f t="shared" si="22"/>
        <v/>
      </c>
      <c r="AM106" s="532" t="e">
        <f t="shared" si="24"/>
        <v>#N/A</v>
      </c>
      <c r="AN106" s="532" t="e">
        <f t="shared" si="24"/>
        <v>#N/A</v>
      </c>
      <c r="AO106" s="532" t="e">
        <f t="shared" si="24"/>
        <v>#N/A</v>
      </c>
      <c r="AP106" s="531" t="e">
        <f t="shared" si="24"/>
        <v>#N/A</v>
      </c>
      <c r="AQ106" s="453" t="e">
        <f>NA()</f>
        <v>#N/A</v>
      </c>
      <c r="AR106" s="459"/>
      <c r="AS106" s="458"/>
      <c r="AT106" s="458"/>
      <c r="AU106" s="532" t="e">
        <f t="shared" si="23"/>
        <v>#N/A</v>
      </c>
      <c r="AV106" s="532" t="e">
        <f t="shared" si="25"/>
        <v>#N/A</v>
      </c>
      <c r="AW106" s="531" t="e">
        <f t="shared" si="25"/>
        <v>#N/A</v>
      </c>
    </row>
    <row r="107" spans="6:49" x14ac:dyDescent="0.25">
      <c r="F107" s="459" t="e">
        <f>J95</f>
        <v>#REF!</v>
      </c>
      <c r="G107" s="458" t="s">
        <v>85</v>
      </c>
      <c r="H107" s="458" t="s">
        <v>84</v>
      </c>
      <c r="I107" s="458" t="str">
        <f>G107&amp;", "&amp;H107</f>
        <v>Zone IV, Sticky</v>
      </c>
      <c r="J107" s="458"/>
      <c r="K107" s="458"/>
      <c r="L107" s="458"/>
      <c r="M107" s="457"/>
      <c r="AK107" s="459">
        <v>47</v>
      </c>
      <c r="AL107" s="458" t="str">
        <f t="shared" si="22"/>
        <v/>
      </c>
      <c r="AM107" s="532" t="e">
        <f t="shared" si="24"/>
        <v>#N/A</v>
      </c>
      <c r="AN107" s="532" t="e">
        <f t="shared" si="24"/>
        <v>#N/A</v>
      </c>
      <c r="AO107" s="532" t="e">
        <f t="shared" si="24"/>
        <v>#N/A</v>
      </c>
      <c r="AP107" s="531" t="e">
        <f t="shared" si="24"/>
        <v>#N/A</v>
      </c>
      <c r="AQ107" s="453" t="e">
        <f>NA()</f>
        <v>#N/A</v>
      </c>
      <c r="AR107" s="459"/>
      <c r="AS107" s="458"/>
      <c r="AT107" s="458"/>
      <c r="AU107" s="532" t="e">
        <f t="shared" si="23"/>
        <v>#N/A</v>
      </c>
      <c r="AV107" s="532" t="e">
        <f t="shared" si="25"/>
        <v>#N/A</v>
      </c>
      <c r="AW107" s="531" t="e">
        <f t="shared" si="25"/>
        <v>#N/A</v>
      </c>
    </row>
    <row r="108" spans="6:49" x14ac:dyDescent="0.25">
      <c r="F108" s="459" t="e">
        <f>J86</f>
        <v>#REF!</v>
      </c>
      <c r="G108" s="458" t="s">
        <v>83</v>
      </c>
      <c r="H108" s="458" t="s">
        <v>82</v>
      </c>
      <c r="I108" s="458" t="str">
        <f>G108&amp;", "&amp;H108</f>
        <v>Zone V, Rocky</v>
      </c>
      <c r="J108" s="458"/>
      <c r="K108" s="458"/>
      <c r="L108" s="458"/>
      <c r="M108" s="457"/>
      <c r="AK108" s="459">
        <v>48</v>
      </c>
      <c r="AL108" s="458" t="str">
        <f t="shared" si="22"/>
        <v/>
      </c>
      <c r="AM108" s="532" t="e">
        <f t="shared" si="24"/>
        <v>#N/A</v>
      </c>
      <c r="AN108" s="532" t="e">
        <f t="shared" si="24"/>
        <v>#N/A</v>
      </c>
      <c r="AO108" s="532" t="e">
        <f t="shared" si="24"/>
        <v>#N/A</v>
      </c>
      <c r="AP108" s="531" t="e">
        <f t="shared" si="24"/>
        <v>#N/A</v>
      </c>
      <c r="AQ108" s="453" t="e">
        <f>NA()</f>
        <v>#N/A</v>
      </c>
      <c r="AR108" s="459"/>
      <c r="AS108" s="458"/>
      <c r="AT108" s="458"/>
      <c r="AU108" s="532" t="e">
        <f t="shared" si="23"/>
        <v>#N/A</v>
      </c>
      <c r="AV108" s="532" t="e">
        <f t="shared" si="25"/>
        <v>#N/A</v>
      </c>
      <c r="AW108" s="531" t="e">
        <f t="shared" si="25"/>
        <v>#N/A</v>
      </c>
    </row>
    <row r="109" spans="6:49" x14ac:dyDescent="0.25">
      <c r="F109" s="456" t="e">
        <f>VLOOKUP(TRUE,F104:I108,4,FALSE)</f>
        <v>#N/A</v>
      </c>
      <c r="G109" s="455"/>
      <c r="H109" s="455"/>
      <c r="I109" s="455"/>
      <c r="J109" s="455"/>
      <c r="K109" s="455"/>
      <c r="L109" s="455"/>
      <c r="M109" s="454"/>
      <c r="AK109" s="459">
        <v>49</v>
      </c>
      <c r="AL109" s="458" t="str">
        <f t="shared" si="22"/>
        <v/>
      </c>
      <c r="AM109" s="532" t="e">
        <f t="shared" si="24"/>
        <v>#N/A</v>
      </c>
      <c r="AN109" s="532" t="e">
        <f t="shared" si="24"/>
        <v>#N/A</v>
      </c>
      <c r="AO109" s="532" t="e">
        <f t="shared" si="24"/>
        <v>#N/A</v>
      </c>
      <c r="AP109" s="531" t="e">
        <f t="shared" si="24"/>
        <v>#N/A</v>
      </c>
      <c r="AQ109" s="453" t="e">
        <f>NA()</f>
        <v>#N/A</v>
      </c>
      <c r="AR109" s="459"/>
      <c r="AS109" s="458"/>
      <c r="AT109" s="458"/>
      <c r="AU109" s="532" t="e">
        <f t="shared" si="23"/>
        <v>#N/A</v>
      </c>
      <c r="AV109" s="532" t="e">
        <f t="shared" si="25"/>
        <v>#N/A</v>
      </c>
      <c r="AW109" s="531" t="e">
        <f t="shared" si="25"/>
        <v>#N/A</v>
      </c>
    </row>
    <row r="110" spans="6:49" x14ac:dyDescent="0.25">
      <c r="F110" s="498" t="s">
        <v>81</v>
      </c>
      <c r="G110" s="481"/>
      <c r="H110" s="481"/>
      <c r="I110" s="481"/>
      <c r="J110" s="481"/>
      <c r="K110" s="481"/>
      <c r="L110" s="481"/>
      <c r="M110" s="480"/>
      <c r="AK110" s="459">
        <v>50</v>
      </c>
      <c r="AL110" s="458" t="str">
        <f t="shared" si="22"/>
        <v/>
      </c>
      <c r="AM110" s="532" t="e">
        <f t="shared" si="24"/>
        <v>#N/A</v>
      </c>
      <c r="AN110" s="532" t="e">
        <f t="shared" si="24"/>
        <v>#N/A</v>
      </c>
      <c r="AO110" s="532" t="e">
        <f t="shared" si="24"/>
        <v>#N/A</v>
      </c>
      <c r="AP110" s="531" t="e">
        <f t="shared" si="24"/>
        <v>#N/A</v>
      </c>
      <c r="AQ110" s="453" t="e">
        <f>NA()</f>
        <v>#N/A</v>
      </c>
      <c r="AR110" s="459"/>
      <c r="AS110" s="458"/>
      <c r="AT110" s="458"/>
      <c r="AU110" s="532" t="e">
        <f t="shared" si="23"/>
        <v>#N/A</v>
      </c>
      <c r="AV110" s="532" t="e">
        <f t="shared" si="25"/>
        <v>#N/A</v>
      </c>
      <c r="AW110" s="531" t="e">
        <f t="shared" si="25"/>
        <v>#N/A</v>
      </c>
    </row>
    <row r="111" spans="6:49" x14ac:dyDescent="0.25">
      <c r="F111" s="459" t="s">
        <v>80</v>
      </c>
      <c r="G111" s="458"/>
      <c r="H111" s="458"/>
      <c r="I111" s="458"/>
      <c r="J111" s="458"/>
      <c r="K111" s="458"/>
      <c r="L111" s="458"/>
      <c r="M111" s="457"/>
      <c r="AK111" s="459">
        <v>51</v>
      </c>
      <c r="AL111" s="458" t="str">
        <f t="shared" si="22"/>
        <v/>
      </c>
      <c r="AM111" s="532" t="e">
        <f t="shared" si="24"/>
        <v>#N/A</v>
      </c>
      <c r="AN111" s="532" t="e">
        <f t="shared" si="24"/>
        <v>#N/A</v>
      </c>
      <c r="AO111" s="532" t="e">
        <f t="shared" si="24"/>
        <v>#N/A</v>
      </c>
      <c r="AP111" s="531" t="e">
        <f t="shared" si="24"/>
        <v>#N/A</v>
      </c>
      <c r="AQ111" s="453" t="e">
        <f>NA()</f>
        <v>#N/A</v>
      </c>
      <c r="AR111" s="459"/>
      <c r="AS111" s="458"/>
      <c r="AT111" s="458"/>
      <c r="AU111" s="532" t="e">
        <f t="shared" si="23"/>
        <v>#N/A</v>
      </c>
      <c r="AV111" s="532" t="e">
        <f t="shared" si="25"/>
        <v>#N/A</v>
      </c>
      <c r="AW111" s="531" t="e">
        <f t="shared" si="25"/>
        <v>#N/A</v>
      </c>
    </row>
    <row r="112" spans="6:49" x14ac:dyDescent="0.25">
      <c r="F112" s="459"/>
      <c r="G112" s="458" t="s">
        <v>77</v>
      </c>
      <c r="H112" s="458"/>
      <c r="I112" s="458"/>
      <c r="J112" s="458"/>
      <c r="K112" s="458"/>
      <c r="L112" s="458"/>
      <c r="M112" s="457"/>
      <c r="AK112" s="459">
        <v>52</v>
      </c>
      <c r="AL112" s="458" t="str">
        <f t="shared" si="22"/>
        <v/>
      </c>
      <c r="AM112" s="532" t="e">
        <f t="shared" si="24"/>
        <v>#N/A</v>
      </c>
      <c r="AN112" s="532" t="e">
        <f t="shared" si="24"/>
        <v>#N/A</v>
      </c>
      <c r="AO112" s="532" t="e">
        <f t="shared" si="24"/>
        <v>#N/A</v>
      </c>
      <c r="AP112" s="531" t="e">
        <f t="shared" si="24"/>
        <v>#N/A</v>
      </c>
      <c r="AQ112" s="453" t="e">
        <f>NA()</f>
        <v>#N/A</v>
      </c>
      <c r="AR112" s="459"/>
      <c r="AS112" s="458"/>
      <c r="AT112" s="458"/>
      <c r="AU112" s="532" t="e">
        <f t="shared" si="23"/>
        <v>#N/A</v>
      </c>
      <c r="AV112" s="532" t="e">
        <f t="shared" si="25"/>
        <v>#N/A</v>
      </c>
      <c r="AW112" s="531" t="e">
        <f t="shared" si="25"/>
        <v>#N/A</v>
      </c>
    </row>
    <row r="113" spans="6:49" x14ac:dyDescent="0.25">
      <c r="F113" s="459"/>
      <c r="G113" s="458" t="s">
        <v>76</v>
      </c>
      <c r="H113" s="458" t="s">
        <v>75</v>
      </c>
      <c r="I113" s="458"/>
      <c r="J113" s="458"/>
      <c r="K113" s="458"/>
      <c r="L113" s="458"/>
      <c r="M113" s="457"/>
      <c r="AK113" s="459">
        <v>53</v>
      </c>
      <c r="AL113" s="458" t="str">
        <f t="shared" si="22"/>
        <v/>
      </c>
      <c r="AM113" s="532" t="e">
        <f t="shared" si="24"/>
        <v>#N/A</v>
      </c>
      <c r="AN113" s="532" t="e">
        <f t="shared" si="24"/>
        <v>#N/A</v>
      </c>
      <c r="AO113" s="532" t="e">
        <f t="shared" si="24"/>
        <v>#N/A</v>
      </c>
      <c r="AP113" s="531" t="e">
        <f t="shared" si="24"/>
        <v>#N/A</v>
      </c>
      <c r="AQ113" s="453" t="e">
        <f>NA()</f>
        <v>#N/A</v>
      </c>
      <c r="AR113" s="459"/>
      <c r="AS113" s="458"/>
      <c r="AT113" s="458"/>
      <c r="AU113" s="532" t="e">
        <f t="shared" si="23"/>
        <v>#N/A</v>
      </c>
      <c r="AV113" s="532" t="e">
        <f t="shared" si="25"/>
        <v>#N/A</v>
      </c>
      <c r="AW113" s="531" t="e">
        <f t="shared" si="25"/>
        <v>#N/A</v>
      </c>
    </row>
    <row r="114" spans="6:49" x14ac:dyDescent="0.25">
      <c r="F114" s="459"/>
      <c r="G114" s="537">
        <v>0.68</v>
      </c>
      <c r="H114" s="536">
        <v>0.32</v>
      </c>
      <c r="I114" s="458"/>
      <c r="J114" s="458"/>
      <c r="K114" s="458"/>
      <c r="L114" s="458"/>
      <c r="M114" s="457"/>
      <c r="AK114" s="459">
        <v>54</v>
      </c>
      <c r="AL114" s="458" t="str">
        <f t="shared" si="22"/>
        <v/>
      </c>
      <c r="AM114" s="532" t="e">
        <f t="shared" si="24"/>
        <v>#N/A</v>
      </c>
      <c r="AN114" s="532" t="e">
        <f t="shared" si="24"/>
        <v>#N/A</v>
      </c>
      <c r="AO114" s="532" t="e">
        <f t="shared" si="24"/>
        <v>#N/A</v>
      </c>
      <c r="AP114" s="531" t="e">
        <f t="shared" si="24"/>
        <v>#N/A</v>
      </c>
      <c r="AQ114" s="453" t="e">
        <f>NA()</f>
        <v>#N/A</v>
      </c>
      <c r="AR114" s="459"/>
      <c r="AS114" s="458"/>
      <c r="AT114" s="458"/>
      <c r="AU114" s="532" t="e">
        <f t="shared" si="23"/>
        <v>#N/A</v>
      </c>
      <c r="AV114" s="532" t="e">
        <f t="shared" si="25"/>
        <v>#N/A</v>
      </c>
      <c r="AW114" s="531" t="e">
        <f t="shared" si="25"/>
        <v>#N/A</v>
      </c>
    </row>
    <row r="115" spans="6:49" x14ac:dyDescent="0.25">
      <c r="F115" s="459"/>
      <c r="G115" s="537">
        <v>0.52</v>
      </c>
      <c r="H115" s="536">
        <v>0.34</v>
      </c>
      <c r="I115" s="458"/>
      <c r="J115" s="458"/>
      <c r="K115" s="458"/>
      <c r="L115" s="458"/>
      <c r="M115" s="457"/>
      <c r="AK115" s="459">
        <v>55</v>
      </c>
      <c r="AL115" s="458" t="str">
        <f t="shared" si="22"/>
        <v/>
      </c>
      <c r="AM115" s="532" t="e">
        <f t="shared" si="24"/>
        <v>#N/A</v>
      </c>
      <c r="AN115" s="532" t="e">
        <f t="shared" si="24"/>
        <v>#N/A</v>
      </c>
      <c r="AO115" s="532" t="e">
        <f t="shared" si="24"/>
        <v>#N/A</v>
      </c>
      <c r="AP115" s="531" t="e">
        <f t="shared" si="24"/>
        <v>#N/A</v>
      </c>
      <c r="AQ115" s="453" t="e">
        <f>NA()</f>
        <v>#N/A</v>
      </c>
      <c r="AR115" s="459"/>
      <c r="AS115" s="458"/>
      <c r="AT115" s="458"/>
      <c r="AU115" s="532" t="e">
        <f t="shared" si="23"/>
        <v>#N/A</v>
      </c>
      <c r="AV115" s="532" t="e">
        <f t="shared" si="25"/>
        <v>#N/A</v>
      </c>
      <c r="AW115" s="531" t="e">
        <f t="shared" si="25"/>
        <v>#N/A</v>
      </c>
    </row>
    <row r="116" spans="6:49" x14ac:dyDescent="0.25">
      <c r="F116" s="459"/>
      <c r="G116" s="458" t="s">
        <v>74</v>
      </c>
      <c r="H116" s="458"/>
      <c r="I116" s="458"/>
      <c r="J116" s="458"/>
      <c r="K116" s="458"/>
      <c r="L116" s="458"/>
      <c r="M116" s="457"/>
      <c r="AK116" s="459">
        <v>56</v>
      </c>
      <c r="AL116" s="458" t="str">
        <f t="shared" si="22"/>
        <v/>
      </c>
      <c r="AM116" s="532" t="e">
        <f t="shared" si="24"/>
        <v>#N/A</v>
      </c>
      <c r="AN116" s="532" t="e">
        <f t="shared" si="24"/>
        <v>#N/A</v>
      </c>
      <c r="AO116" s="532" t="e">
        <f t="shared" si="24"/>
        <v>#N/A</v>
      </c>
      <c r="AP116" s="531" t="e">
        <f t="shared" si="24"/>
        <v>#N/A</v>
      </c>
      <c r="AQ116" s="453" t="e">
        <f>NA()</f>
        <v>#N/A</v>
      </c>
      <c r="AR116" s="459"/>
      <c r="AS116" s="458"/>
      <c r="AT116" s="458"/>
      <c r="AU116" s="532" t="e">
        <f t="shared" si="23"/>
        <v>#N/A</v>
      </c>
      <c r="AV116" s="532" t="e">
        <f t="shared" si="25"/>
        <v>#N/A</v>
      </c>
      <c r="AW116" s="531" t="e">
        <f t="shared" si="25"/>
        <v>#N/A</v>
      </c>
    </row>
    <row r="117" spans="6:49" x14ac:dyDescent="0.25">
      <c r="F117" s="459"/>
      <c r="G117" s="458" t="s">
        <v>73</v>
      </c>
      <c r="H117" s="458" t="s">
        <v>72</v>
      </c>
      <c r="I117" s="458" t="s">
        <v>71</v>
      </c>
      <c r="J117" s="458"/>
      <c r="K117" s="458"/>
      <c r="L117" s="458"/>
      <c r="M117" s="457"/>
      <c r="AK117" s="459">
        <v>57</v>
      </c>
      <c r="AL117" s="458" t="str">
        <f t="shared" si="22"/>
        <v/>
      </c>
      <c r="AM117" s="532" t="e">
        <f t="shared" si="24"/>
        <v>#N/A</v>
      </c>
      <c r="AN117" s="532" t="e">
        <f t="shared" si="24"/>
        <v>#N/A</v>
      </c>
      <c r="AO117" s="532" t="e">
        <f t="shared" si="24"/>
        <v>#N/A</v>
      </c>
      <c r="AP117" s="531" t="e">
        <f t="shared" si="24"/>
        <v>#N/A</v>
      </c>
      <c r="AQ117" s="453" t="e">
        <f>NA()</f>
        <v>#N/A</v>
      </c>
      <c r="AR117" s="459"/>
      <c r="AS117" s="458"/>
      <c r="AT117" s="458"/>
      <c r="AU117" s="532" t="e">
        <f t="shared" si="23"/>
        <v>#N/A</v>
      </c>
      <c r="AV117" s="532" t="e">
        <f t="shared" si="25"/>
        <v>#N/A</v>
      </c>
      <c r="AW117" s="531" t="e">
        <f t="shared" si="25"/>
        <v>#N/A</v>
      </c>
    </row>
    <row r="118" spans="6:49" x14ac:dyDescent="0.25">
      <c r="F118" s="459"/>
      <c r="G118" s="535" t="e">
        <f>J58</f>
        <v>#REF!</v>
      </c>
      <c r="H118" s="470" t="e">
        <f>G118*SLOPE(H114:H115,G114:G115)+INTERCEPT(H114:H115,G114:G115)</f>
        <v>#REF!</v>
      </c>
      <c r="I118" s="535" t="e">
        <f>J61</f>
        <v>#REF!</v>
      </c>
      <c r="J118" s="458"/>
      <c r="K118" s="458"/>
      <c r="L118" s="458"/>
      <c r="M118" s="457"/>
      <c r="AK118" s="459">
        <v>58</v>
      </c>
      <c r="AL118" s="458" t="str">
        <f t="shared" si="22"/>
        <v/>
      </c>
      <c r="AM118" s="532" t="e">
        <f t="shared" si="24"/>
        <v>#N/A</v>
      </c>
      <c r="AN118" s="532" t="e">
        <f t="shared" si="24"/>
        <v>#N/A</v>
      </c>
      <c r="AO118" s="532" t="e">
        <f t="shared" si="24"/>
        <v>#N/A</v>
      </c>
      <c r="AP118" s="531" t="e">
        <f t="shared" si="24"/>
        <v>#N/A</v>
      </c>
      <c r="AQ118" s="453" t="e">
        <f>NA()</f>
        <v>#N/A</v>
      </c>
      <c r="AR118" s="459"/>
      <c r="AS118" s="458"/>
      <c r="AT118" s="458"/>
      <c r="AU118" s="532" t="e">
        <f t="shared" si="23"/>
        <v>#N/A</v>
      </c>
      <c r="AV118" s="532" t="e">
        <f t="shared" si="25"/>
        <v>#N/A</v>
      </c>
      <c r="AW118" s="531" t="e">
        <f t="shared" si="25"/>
        <v>#N/A</v>
      </c>
    </row>
    <row r="119" spans="6:49" x14ac:dyDescent="0.25">
      <c r="F119" s="459"/>
      <c r="G119" s="458"/>
      <c r="H119" s="458"/>
      <c r="I119" s="469" t="s">
        <v>79</v>
      </c>
      <c r="J119" s="458" t="e">
        <f>IF(H118&lt;=I118,TRUE,FALSE)</f>
        <v>#REF!</v>
      </c>
      <c r="K119" s="458"/>
      <c r="L119" s="458"/>
      <c r="M119" s="457"/>
      <c r="AK119" s="459">
        <v>59</v>
      </c>
      <c r="AL119" s="458" t="str">
        <f t="shared" si="22"/>
        <v/>
      </c>
      <c r="AM119" s="532" t="e">
        <f t="shared" si="24"/>
        <v>#N/A</v>
      </c>
      <c r="AN119" s="532" t="e">
        <f t="shared" si="24"/>
        <v>#N/A</v>
      </c>
      <c r="AO119" s="532" t="e">
        <f t="shared" si="24"/>
        <v>#N/A</v>
      </c>
      <c r="AP119" s="531" t="e">
        <f t="shared" si="24"/>
        <v>#N/A</v>
      </c>
      <c r="AQ119" s="453" t="e">
        <f>NA()</f>
        <v>#N/A</v>
      </c>
      <c r="AR119" s="459"/>
      <c r="AS119" s="458"/>
      <c r="AT119" s="458"/>
      <c r="AU119" s="532" t="e">
        <f t="shared" si="23"/>
        <v>#N/A</v>
      </c>
      <c r="AV119" s="532" t="e">
        <f t="shared" si="25"/>
        <v>#N/A</v>
      </c>
      <c r="AW119" s="531" t="e">
        <f t="shared" si="25"/>
        <v>#N/A</v>
      </c>
    </row>
    <row r="120" spans="6:49" x14ac:dyDescent="0.25">
      <c r="F120" s="459" t="s">
        <v>78</v>
      </c>
      <c r="G120" s="458"/>
      <c r="H120" s="458"/>
      <c r="I120" s="458"/>
      <c r="J120" s="458"/>
      <c r="K120" s="458"/>
      <c r="L120" s="458"/>
      <c r="M120" s="457"/>
      <c r="AK120" s="459">
        <v>60</v>
      </c>
      <c r="AL120" s="458" t="str">
        <f t="shared" si="22"/>
        <v/>
      </c>
      <c r="AM120" s="532" t="e">
        <f t="shared" ref="AM120:AP139" si="26">IF(ISBLANK(VLOOKUP($AK120,$AK$43:$AP$56,AM$59,FALSE)),NA(),VLOOKUP($AK120,$AK$43:$AP$56,AM$59,FALSE))</f>
        <v>#N/A</v>
      </c>
      <c r="AN120" s="532" t="e">
        <f t="shared" si="26"/>
        <v>#N/A</v>
      </c>
      <c r="AO120" s="532" t="e">
        <f t="shared" si="26"/>
        <v>#N/A</v>
      </c>
      <c r="AP120" s="531" t="e">
        <f t="shared" si="26"/>
        <v>#N/A</v>
      </c>
      <c r="AQ120" s="453" t="e">
        <f>NA()</f>
        <v>#N/A</v>
      </c>
      <c r="AR120" s="459"/>
      <c r="AS120" s="458"/>
      <c r="AT120" s="458"/>
      <c r="AU120" s="532" t="e">
        <f t="shared" si="23"/>
        <v>#N/A</v>
      </c>
      <c r="AV120" s="532" t="e">
        <f t="shared" si="25"/>
        <v>#N/A</v>
      </c>
      <c r="AW120" s="531" t="e">
        <f t="shared" si="25"/>
        <v>#N/A</v>
      </c>
    </row>
    <row r="121" spans="6:49" x14ac:dyDescent="0.25">
      <c r="F121" s="459"/>
      <c r="G121" s="458" t="s">
        <v>77</v>
      </c>
      <c r="H121" s="458"/>
      <c r="I121" s="458"/>
      <c r="J121" s="458"/>
      <c r="K121" s="458"/>
      <c r="L121" s="458"/>
      <c r="M121" s="457"/>
      <c r="AK121" s="459">
        <v>61</v>
      </c>
      <c r="AL121" s="458" t="str">
        <f t="shared" si="22"/>
        <v/>
      </c>
      <c r="AM121" s="532" t="e">
        <f t="shared" si="26"/>
        <v>#N/A</v>
      </c>
      <c r="AN121" s="532" t="e">
        <f t="shared" si="26"/>
        <v>#N/A</v>
      </c>
      <c r="AO121" s="532" t="e">
        <f t="shared" si="26"/>
        <v>#N/A</v>
      </c>
      <c r="AP121" s="531" t="e">
        <f t="shared" si="26"/>
        <v>#N/A</v>
      </c>
      <c r="AQ121" s="453" t="e">
        <f>NA()</f>
        <v>#N/A</v>
      </c>
      <c r="AR121" s="459"/>
      <c r="AS121" s="458"/>
      <c r="AT121" s="458"/>
      <c r="AU121" s="532" t="e">
        <f t="shared" si="23"/>
        <v>#N/A</v>
      </c>
      <c r="AV121" s="532" t="e">
        <f t="shared" ref="AV121:AW140" si="27">IF(ISBLANK(VLOOKUP($AK121,$AK$43:$AW$56,AV$59,FALSE)),NA(),VLOOKUP($AK121,$AK$43:$AW$56,AV$59,FALSE))</f>
        <v>#N/A</v>
      </c>
      <c r="AW121" s="531" t="e">
        <f t="shared" si="27"/>
        <v>#N/A</v>
      </c>
    </row>
    <row r="122" spans="6:49" x14ac:dyDescent="0.25">
      <c r="F122" s="459"/>
      <c r="G122" s="458" t="s">
        <v>76</v>
      </c>
      <c r="H122" s="458" t="s">
        <v>75</v>
      </c>
      <c r="I122" s="458"/>
      <c r="J122" s="458"/>
      <c r="K122" s="458"/>
      <c r="L122" s="458"/>
      <c r="M122" s="457"/>
      <c r="AK122" s="459">
        <v>62</v>
      </c>
      <c r="AL122" s="458" t="str">
        <f t="shared" si="22"/>
        <v>3/8 in.</v>
      </c>
      <c r="AM122" s="532" t="e">
        <f t="shared" si="26"/>
        <v>#REF!</v>
      </c>
      <c r="AN122" s="532" t="e">
        <f t="shared" si="26"/>
        <v>#N/A</v>
      </c>
      <c r="AO122" s="532" t="e">
        <f t="shared" si="26"/>
        <v>#N/A</v>
      </c>
      <c r="AP122" s="531" t="e">
        <f t="shared" si="26"/>
        <v>#N/A</v>
      </c>
      <c r="AQ122" s="533">
        <f>AQ67</f>
        <v>1</v>
      </c>
      <c r="AR122" s="459"/>
      <c r="AS122" s="458"/>
      <c r="AT122" s="458"/>
      <c r="AU122" s="532" t="e">
        <f t="shared" si="23"/>
        <v>#VALUE!</v>
      </c>
      <c r="AV122" s="532" t="str">
        <f t="shared" si="27"/>
        <v/>
      </c>
      <c r="AW122" s="531" t="str">
        <f t="shared" si="27"/>
        <v/>
      </c>
    </row>
    <row r="123" spans="6:49" x14ac:dyDescent="0.25">
      <c r="F123" s="459"/>
      <c r="G123" s="537">
        <v>0.52</v>
      </c>
      <c r="H123" s="536">
        <v>0.38</v>
      </c>
      <c r="I123" s="458"/>
      <c r="J123" s="458"/>
      <c r="K123" s="458"/>
      <c r="L123" s="458"/>
      <c r="M123" s="457"/>
      <c r="AK123" s="459">
        <v>63</v>
      </c>
      <c r="AL123" s="458" t="str">
        <f t="shared" si="22"/>
        <v/>
      </c>
      <c r="AM123" s="532" t="e">
        <f t="shared" si="26"/>
        <v>#N/A</v>
      </c>
      <c r="AN123" s="532" t="e">
        <f t="shared" si="26"/>
        <v>#N/A</v>
      </c>
      <c r="AO123" s="532" t="e">
        <f t="shared" si="26"/>
        <v>#N/A</v>
      </c>
      <c r="AP123" s="531" t="e">
        <f t="shared" si="26"/>
        <v>#N/A</v>
      </c>
      <c r="AQ123" s="453" t="e">
        <f>NA()</f>
        <v>#N/A</v>
      </c>
      <c r="AR123" s="459"/>
      <c r="AS123" s="458"/>
      <c r="AT123" s="458"/>
      <c r="AU123" s="532" t="e">
        <f t="shared" si="23"/>
        <v>#N/A</v>
      </c>
      <c r="AV123" s="532" t="e">
        <f t="shared" si="27"/>
        <v>#N/A</v>
      </c>
      <c r="AW123" s="531" t="e">
        <f t="shared" si="27"/>
        <v>#N/A</v>
      </c>
    </row>
    <row r="124" spans="6:49" x14ac:dyDescent="0.25">
      <c r="F124" s="459"/>
      <c r="G124" s="537">
        <v>0.68</v>
      </c>
      <c r="H124" s="536">
        <v>0.36</v>
      </c>
      <c r="I124" s="458"/>
      <c r="J124" s="458"/>
      <c r="K124" s="458"/>
      <c r="L124" s="458"/>
      <c r="M124" s="457"/>
      <c r="AK124" s="459">
        <v>64</v>
      </c>
      <c r="AL124" s="458" t="str">
        <f t="shared" ref="AL124:AL155" si="28">IF(ISNA(VLOOKUP($AK124,$AK$43:$AP$56,AL$59,FALSE)),"",VLOOKUP($AK124,$AK$43:$AP$56,AL$59,FALSE))</f>
        <v/>
      </c>
      <c r="AM124" s="532" t="e">
        <f t="shared" si="26"/>
        <v>#N/A</v>
      </c>
      <c r="AN124" s="532" t="e">
        <f t="shared" si="26"/>
        <v>#N/A</v>
      </c>
      <c r="AO124" s="532" t="e">
        <f t="shared" si="26"/>
        <v>#N/A</v>
      </c>
      <c r="AP124" s="531" t="e">
        <f t="shared" si="26"/>
        <v>#N/A</v>
      </c>
      <c r="AQ124" s="453" t="e">
        <f>NA()</f>
        <v>#N/A</v>
      </c>
      <c r="AR124" s="459"/>
      <c r="AS124" s="458"/>
      <c r="AT124" s="458"/>
      <c r="AU124" s="532" t="e">
        <f t="shared" si="23"/>
        <v>#N/A</v>
      </c>
      <c r="AV124" s="532" t="e">
        <f t="shared" si="27"/>
        <v>#N/A</v>
      </c>
      <c r="AW124" s="531" t="e">
        <f t="shared" si="27"/>
        <v>#N/A</v>
      </c>
    </row>
    <row r="125" spans="6:49" x14ac:dyDescent="0.25">
      <c r="F125" s="459"/>
      <c r="G125" s="458" t="s">
        <v>74</v>
      </c>
      <c r="H125" s="458"/>
      <c r="I125" s="458"/>
      <c r="J125" s="458"/>
      <c r="K125" s="458"/>
      <c r="L125" s="458"/>
      <c r="M125" s="457"/>
      <c r="AK125" s="459">
        <v>65</v>
      </c>
      <c r="AL125" s="458" t="str">
        <f t="shared" si="28"/>
        <v/>
      </c>
      <c r="AM125" s="532" t="e">
        <f t="shared" si="26"/>
        <v>#N/A</v>
      </c>
      <c r="AN125" s="532" t="e">
        <f t="shared" si="26"/>
        <v>#N/A</v>
      </c>
      <c r="AO125" s="532" t="e">
        <f t="shared" si="26"/>
        <v>#N/A</v>
      </c>
      <c r="AP125" s="531" t="e">
        <f t="shared" si="26"/>
        <v>#N/A</v>
      </c>
      <c r="AQ125" s="453" t="e">
        <f>NA()</f>
        <v>#N/A</v>
      </c>
      <c r="AR125" s="459"/>
      <c r="AS125" s="458"/>
      <c r="AT125" s="458"/>
      <c r="AU125" s="532" t="e">
        <f t="shared" ref="AU125:AU156" si="29">IF(ISBLANK(VLOOKUP($AK125,$AK$43:$AU$56,AU$59,FALSE)),NA(),VLOOKUP($AK125,$AK$43:$AU$56,AU$59,FALSE))</f>
        <v>#N/A</v>
      </c>
      <c r="AV125" s="532" t="e">
        <f t="shared" si="27"/>
        <v>#N/A</v>
      </c>
      <c r="AW125" s="531" t="e">
        <f t="shared" si="27"/>
        <v>#N/A</v>
      </c>
    </row>
    <row r="126" spans="6:49" x14ac:dyDescent="0.25">
      <c r="F126" s="459"/>
      <c r="G126" s="458" t="s">
        <v>73</v>
      </c>
      <c r="H126" s="458" t="s">
        <v>72</v>
      </c>
      <c r="I126" s="458" t="s">
        <v>71</v>
      </c>
      <c r="J126" s="458"/>
      <c r="K126" s="458"/>
      <c r="L126" s="458"/>
      <c r="M126" s="457"/>
      <c r="AK126" s="459">
        <v>66</v>
      </c>
      <c r="AL126" s="458" t="str">
        <f t="shared" si="28"/>
        <v/>
      </c>
      <c r="AM126" s="532" t="e">
        <f t="shared" si="26"/>
        <v>#N/A</v>
      </c>
      <c r="AN126" s="532" t="e">
        <f t="shared" si="26"/>
        <v>#N/A</v>
      </c>
      <c r="AO126" s="532" t="e">
        <f t="shared" si="26"/>
        <v>#N/A</v>
      </c>
      <c r="AP126" s="531" t="e">
        <f t="shared" si="26"/>
        <v>#N/A</v>
      </c>
      <c r="AQ126" s="453" t="e">
        <f>NA()</f>
        <v>#N/A</v>
      </c>
      <c r="AR126" s="459"/>
      <c r="AS126" s="458"/>
      <c r="AT126" s="458"/>
      <c r="AU126" s="532" t="e">
        <f t="shared" si="29"/>
        <v>#N/A</v>
      </c>
      <c r="AV126" s="532" t="e">
        <f t="shared" si="27"/>
        <v>#N/A</v>
      </c>
      <c r="AW126" s="531" t="e">
        <f t="shared" si="27"/>
        <v>#N/A</v>
      </c>
    </row>
    <row r="127" spans="6:49" x14ac:dyDescent="0.25">
      <c r="F127" s="459"/>
      <c r="G127" s="535" t="e">
        <f>G118</f>
        <v>#REF!</v>
      </c>
      <c r="H127" s="470" t="e">
        <f>G127*SLOPE(H123:H124,G123:G124)+INTERCEPT(H123:H124,G123:G124)</f>
        <v>#REF!</v>
      </c>
      <c r="I127" s="535" t="e">
        <f>I118</f>
        <v>#REF!</v>
      </c>
      <c r="J127" s="458"/>
      <c r="K127" s="458"/>
      <c r="L127" s="458"/>
      <c r="M127" s="457"/>
      <c r="AK127" s="459">
        <v>67</v>
      </c>
      <c r="AL127" s="458" t="str">
        <f t="shared" si="28"/>
        <v/>
      </c>
      <c r="AM127" s="532" t="e">
        <f t="shared" si="26"/>
        <v>#N/A</v>
      </c>
      <c r="AN127" s="532" t="e">
        <f t="shared" si="26"/>
        <v>#N/A</v>
      </c>
      <c r="AO127" s="532" t="e">
        <f t="shared" si="26"/>
        <v>#N/A</v>
      </c>
      <c r="AP127" s="531" t="e">
        <f t="shared" si="26"/>
        <v>#N/A</v>
      </c>
      <c r="AQ127" s="453" t="e">
        <f>NA()</f>
        <v>#N/A</v>
      </c>
      <c r="AR127" s="459"/>
      <c r="AS127" s="458"/>
      <c r="AT127" s="458"/>
      <c r="AU127" s="532" t="e">
        <f t="shared" si="29"/>
        <v>#N/A</v>
      </c>
      <c r="AV127" s="532" t="e">
        <f t="shared" si="27"/>
        <v>#N/A</v>
      </c>
      <c r="AW127" s="531" t="e">
        <f t="shared" si="27"/>
        <v>#N/A</v>
      </c>
    </row>
    <row r="128" spans="6:49" x14ac:dyDescent="0.25">
      <c r="F128" s="459"/>
      <c r="G128" s="458"/>
      <c r="H128" s="458"/>
      <c r="I128" s="469" t="s">
        <v>70</v>
      </c>
      <c r="J128" s="458" t="e">
        <f>IF(H127&gt;=I127,TRUE,FALSE)</f>
        <v>#REF!</v>
      </c>
      <c r="K128" s="458"/>
      <c r="L128" s="458"/>
      <c r="M128" s="457"/>
      <c r="AK128" s="459">
        <v>68</v>
      </c>
      <c r="AL128" s="458" t="str">
        <f t="shared" si="28"/>
        <v/>
      </c>
      <c r="AM128" s="532" t="e">
        <f t="shared" si="26"/>
        <v>#N/A</v>
      </c>
      <c r="AN128" s="532" t="e">
        <f t="shared" si="26"/>
        <v>#N/A</v>
      </c>
      <c r="AO128" s="532" t="e">
        <f t="shared" si="26"/>
        <v>#N/A</v>
      </c>
      <c r="AP128" s="531" t="e">
        <f t="shared" si="26"/>
        <v>#N/A</v>
      </c>
      <c r="AQ128" s="453" t="e">
        <f>NA()</f>
        <v>#N/A</v>
      </c>
      <c r="AR128" s="459"/>
      <c r="AS128" s="458"/>
      <c r="AT128" s="458"/>
      <c r="AU128" s="532" t="e">
        <f t="shared" si="29"/>
        <v>#N/A</v>
      </c>
      <c r="AV128" s="532" t="e">
        <f t="shared" si="27"/>
        <v>#N/A</v>
      </c>
      <c r="AW128" s="531" t="e">
        <f t="shared" si="27"/>
        <v>#N/A</v>
      </c>
    </row>
    <row r="129" spans="6:49" x14ac:dyDescent="0.25">
      <c r="F129" s="459" t="s">
        <v>69</v>
      </c>
      <c r="G129" s="458"/>
      <c r="H129" s="458"/>
      <c r="I129" s="458"/>
      <c r="J129" s="458"/>
      <c r="K129" s="458"/>
      <c r="L129" s="458"/>
      <c r="M129" s="457"/>
      <c r="AK129" s="459">
        <v>69</v>
      </c>
      <c r="AL129" s="458" t="str">
        <f t="shared" si="28"/>
        <v/>
      </c>
      <c r="AM129" s="532" t="e">
        <f t="shared" si="26"/>
        <v>#N/A</v>
      </c>
      <c r="AN129" s="532" t="e">
        <f t="shared" si="26"/>
        <v>#N/A</v>
      </c>
      <c r="AO129" s="532" t="e">
        <f t="shared" si="26"/>
        <v>#N/A</v>
      </c>
      <c r="AP129" s="531" t="e">
        <f t="shared" si="26"/>
        <v>#N/A</v>
      </c>
      <c r="AQ129" s="453" t="e">
        <f>NA()</f>
        <v>#N/A</v>
      </c>
      <c r="AR129" s="459"/>
      <c r="AS129" s="458"/>
      <c r="AT129" s="458"/>
      <c r="AU129" s="532" t="e">
        <f t="shared" si="29"/>
        <v>#N/A</v>
      </c>
      <c r="AV129" s="532" t="e">
        <f t="shared" si="27"/>
        <v>#N/A</v>
      </c>
      <c r="AW129" s="531" t="e">
        <f t="shared" si="27"/>
        <v>#N/A</v>
      </c>
    </row>
    <row r="130" spans="6:49" x14ac:dyDescent="0.25">
      <c r="F130" s="459"/>
      <c r="G130" s="458"/>
      <c r="H130" s="458"/>
      <c r="I130" s="475" t="s">
        <v>68</v>
      </c>
      <c r="J130" s="458"/>
      <c r="K130" s="458"/>
      <c r="L130" s="458"/>
      <c r="M130" s="457"/>
      <c r="AK130" s="459">
        <v>70</v>
      </c>
      <c r="AL130" s="458" t="str">
        <f t="shared" si="28"/>
        <v>1/2 in.</v>
      </c>
      <c r="AM130" s="532" t="e">
        <f t="shared" si="26"/>
        <v>#REF!</v>
      </c>
      <c r="AN130" s="532" t="e">
        <f t="shared" si="26"/>
        <v>#N/A</v>
      </c>
      <c r="AO130" s="532" t="e">
        <f t="shared" si="26"/>
        <v>#N/A</v>
      </c>
      <c r="AP130" s="531" t="e">
        <f t="shared" si="26"/>
        <v>#N/A</v>
      </c>
      <c r="AQ130" s="533">
        <f>AQ67</f>
        <v>1</v>
      </c>
      <c r="AR130" s="459"/>
      <c r="AS130" s="458"/>
      <c r="AT130" s="458"/>
      <c r="AU130" s="532" t="e">
        <f t="shared" si="29"/>
        <v>#VALUE!</v>
      </c>
      <c r="AV130" s="532" t="str">
        <f t="shared" si="27"/>
        <v/>
      </c>
      <c r="AW130" s="531" t="str">
        <f t="shared" si="27"/>
        <v/>
      </c>
    </row>
    <row r="131" spans="6:49" x14ac:dyDescent="0.25">
      <c r="F131" s="459"/>
      <c r="G131" s="469" t="s">
        <v>67</v>
      </c>
      <c r="H131" s="534">
        <f>G114</f>
        <v>0.68</v>
      </c>
      <c r="I131" s="458" t="e">
        <f>IF(G127&lt;=H131,TRUE,FALSE)</f>
        <v>#REF!</v>
      </c>
      <c r="J131" s="458"/>
      <c r="K131" s="458"/>
      <c r="L131" s="458"/>
      <c r="M131" s="457"/>
      <c r="AK131" s="459">
        <v>71</v>
      </c>
      <c r="AL131" s="458" t="str">
        <f t="shared" si="28"/>
        <v/>
      </c>
      <c r="AM131" s="532" t="e">
        <f t="shared" si="26"/>
        <v>#N/A</v>
      </c>
      <c r="AN131" s="532" t="e">
        <f t="shared" si="26"/>
        <v>#N/A</v>
      </c>
      <c r="AO131" s="532" t="e">
        <f t="shared" si="26"/>
        <v>#N/A</v>
      </c>
      <c r="AP131" s="531" t="e">
        <f t="shared" si="26"/>
        <v>#N/A</v>
      </c>
      <c r="AQ131" s="453" t="e">
        <f>NA()</f>
        <v>#N/A</v>
      </c>
      <c r="AR131" s="459"/>
      <c r="AS131" s="458"/>
      <c r="AT131" s="458"/>
      <c r="AU131" s="532" t="e">
        <f t="shared" si="29"/>
        <v>#N/A</v>
      </c>
      <c r="AV131" s="532" t="e">
        <f t="shared" si="27"/>
        <v>#N/A</v>
      </c>
      <c r="AW131" s="531" t="e">
        <f t="shared" si="27"/>
        <v>#N/A</v>
      </c>
    </row>
    <row r="132" spans="6:49" x14ac:dyDescent="0.25">
      <c r="F132" s="459"/>
      <c r="G132" s="469" t="s">
        <v>66</v>
      </c>
      <c r="H132" s="534">
        <f>G115</f>
        <v>0.52</v>
      </c>
      <c r="I132" s="458" t="e">
        <f>IF(G127&gt;=H132,TRUE,FALSE)</f>
        <v>#REF!</v>
      </c>
      <c r="J132" s="458"/>
      <c r="K132" s="458"/>
      <c r="L132" s="458"/>
      <c r="M132" s="457"/>
      <c r="AK132" s="459">
        <v>72</v>
      </c>
      <c r="AL132" s="458" t="str">
        <f t="shared" si="28"/>
        <v/>
      </c>
      <c r="AM132" s="532" t="e">
        <f t="shared" si="26"/>
        <v>#N/A</v>
      </c>
      <c r="AN132" s="532" t="e">
        <f t="shared" si="26"/>
        <v>#N/A</v>
      </c>
      <c r="AO132" s="532" t="e">
        <f t="shared" si="26"/>
        <v>#N/A</v>
      </c>
      <c r="AP132" s="531" t="e">
        <f t="shared" si="26"/>
        <v>#N/A</v>
      </c>
      <c r="AQ132" s="453" t="e">
        <f>NA()</f>
        <v>#N/A</v>
      </c>
      <c r="AR132" s="459"/>
      <c r="AS132" s="458"/>
      <c r="AT132" s="458"/>
      <c r="AU132" s="532" t="e">
        <f t="shared" si="29"/>
        <v>#N/A</v>
      </c>
      <c r="AV132" s="532" t="e">
        <f t="shared" si="27"/>
        <v>#N/A</v>
      </c>
      <c r="AW132" s="531" t="e">
        <f t="shared" si="27"/>
        <v>#N/A</v>
      </c>
    </row>
    <row r="133" spans="6:49" x14ac:dyDescent="0.25">
      <c r="F133" s="456" t="e">
        <f>IF(AND(J119,J128,I131,I132),"Blend is within the Workability Box.","Blend is not in the Workability Box")</f>
        <v>#REF!</v>
      </c>
      <c r="G133" s="455"/>
      <c r="H133" s="455"/>
      <c r="I133" s="455"/>
      <c r="J133" s="455"/>
      <c r="K133" s="455"/>
      <c r="L133" s="455"/>
      <c r="M133" s="454"/>
      <c r="AK133" s="459">
        <v>73</v>
      </c>
      <c r="AL133" s="458" t="str">
        <f t="shared" si="28"/>
        <v/>
      </c>
      <c r="AM133" s="532" t="e">
        <f t="shared" si="26"/>
        <v>#N/A</v>
      </c>
      <c r="AN133" s="532" t="e">
        <f t="shared" si="26"/>
        <v>#N/A</v>
      </c>
      <c r="AO133" s="532" t="e">
        <f t="shared" si="26"/>
        <v>#N/A</v>
      </c>
      <c r="AP133" s="531" t="e">
        <f t="shared" si="26"/>
        <v>#N/A</v>
      </c>
      <c r="AQ133" s="453" t="e">
        <f>NA()</f>
        <v>#N/A</v>
      </c>
      <c r="AR133" s="459"/>
      <c r="AS133" s="458"/>
      <c r="AT133" s="458"/>
      <c r="AU133" s="532" t="e">
        <f t="shared" si="29"/>
        <v>#N/A</v>
      </c>
      <c r="AV133" s="532" t="e">
        <f t="shared" si="27"/>
        <v>#N/A</v>
      </c>
      <c r="AW133" s="531" t="e">
        <f t="shared" si="27"/>
        <v>#N/A</v>
      </c>
    </row>
    <row r="134" spans="6:49" x14ac:dyDescent="0.25">
      <c r="AK134" s="459">
        <v>74</v>
      </c>
      <c r="AL134" s="458" t="str">
        <f t="shared" si="28"/>
        <v/>
      </c>
      <c r="AM134" s="532" t="e">
        <f t="shared" si="26"/>
        <v>#N/A</v>
      </c>
      <c r="AN134" s="532" t="e">
        <f t="shared" si="26"/>
        <v>#N/A</v>
      </c>
      <c r="AO134" s="532" t="e">
        <f t="shared" si="26"/>
        <v>#N/A</v>
      </c>
      <c r="AP134" s="531" t="e">
        <f t="shared" si="26"/>
        <v>#N/A</v>
      </c>
      <c r="AQ134" s="453" t="e">
        <f>NA()</f>
        <v>#N/A</v>
      </c>
      <c r="AR134" s="459"/>
      <c r="AS134" s="458"/>
      <c r="AT134" s="458"/>
      <c r="AU134" s="532" t="e">
        <f t="shared" si="29"/>
        <v>#N/A</v>
      </c>
      <c r="AV134" s="532" t="e">
        <f t="shared" si="27"/>
        <v>#N/A</v>
      </c>
      <c r="AW134" s="531" t="e">
        <f t="shared" si="27"/>
        <v>#N/A</v>
      </c>
    </row>
    <row r="135" spans="6:49" x14ac:dyDescent="0.25">
      <c r="AK135" s="459">
        <v>75</v>
      </c>
      <c r="AL135" s="458" t="str">
        <f t="shared" si="28"/>
        <v/>
      </c>
      <c r="AM135" s="532" t="e">
        <f t="shared" si="26"/>
        <v>#N/A</v>
      </c>
      <c r="AN135" s="532" t="e">
        <f t="shared" si="26"/>
        <v>#N/A</v>
      </c>
      <c r="AO135" s="532" t="e">
        <f t="shared" si="26"/>
        <v>#N/A</v>
      </c>
      <c r="AP135" s="531" t="e">
        <f t="shared" si="26"/>
        <v>#N/A</v>
      </c>
      <c r="AQ135" s="453" t="e">
        <f>NA()</f>
        <v>#N/A</v>
      </c>
      <c r="AR135" s="459"/>
      <c r="AS135" s="458"/>
      <c r="AT135" s="458"/>
      <c r="AU135" s="532" t="e">
        <f t="shared" si="29"/>
        <v>#N/A</v>
      </c>
      <c r="AV135" s="532" t="e">
        <f t="shared" si="27"/>
        <v>#N/A</v>
      </c>
      <c r="AW135" s="531" t="e">
        <f t="shared" si="27"/>
        <v>#N/A</v>
      </c>
    </row>
    <row r="136" spans="6:49" x14ac:dyDescent="0.25">
      <c r="AK136" s="459">
        <v>76</v>
      </c>
      <c r="AL136" s="458" t="str">
        <f t="shared" si="28"/>
        <v/>
      </c>
      <c r="AM136" s="532" t="e">
        <f t="shared" si="26"/>
        <v>#N/A</v>
      </c>
      <c r="AN136" s="532" t="e">
        <f t="shared" si="26"/>
        <v>#N/A</v>
      </c>
      <c r="AO136" s="532" t="e">
        <f t="shared" si="26"/>
        <v>#N/A</v>
      </c>
      <c r="AP136" s="531" t="e">
        <f t="shared" si="26"/>
        <v>#N/A</v>
      </c>
      <c r="AQ136" s="453" t="e">
        <f>NA()</f>
        <v>#N/A</v>
      </c>
      <c r="AR136" s="459"/>
      <c r="AS136" s="458"/>
      <c r="AT136" s="458"/>
      <c r="AU136" s="532" t="e">
        <f t="shared" si="29"/>
        <v>#N/A</v>
      </c>
      <c r="AV136" s="532" t="e">
        <f t="shared" si="27"/>
        <v>#N/A</v>
      </c>
      <c r="AW136" s="531" t="e">
        <f t="shared" si="27"/>
        <v>#N/A</v>
      </c>
    </row>
    <row r="137" spans="6:49" x14ac:dyDescent="0.25">
      <c r="AK137" s="459">
        <v>77</v>
      </c>
      <c r="AL137" s="458" t="str">
        <f t="shared" si="28"/>
        <v/>
      </c>
      <c r="AM137" s="532" t="e">
        <f t="shared" si="26"/>
        <v>#N/A</v>
      </c>
      <c r="AN137" s="532" t="e">
        <f t="shared" si="26"/>
        <v>#N/A</v>
      </c>
      <c r="AO137" s="532" t="e">
        <f t="shared" si="26"/>
        <v>#N/A</v>
      </c>
      <c r="AP137" s="531" t="e">
        <f t="shared" si="26"/>
        <v>#N/A</v>
      </c>
      <c r="AQ137" s="453" t="e">
        <f>NA()</f>
        <v>#N/A</v>
      </c>
      <c r="AR137" s="459"/>
      <c r="AS137" s="458"/>
      <c r="AT137" s="458"/>
      <c r="AU137" s="532" t="e">
        <f t="shared" si="29"/>
        <v>#N/A</v>
      </c>
      <c r="AV137" s="532" t="e">
        <f t="shared" si="27"/>
        <v>#N/A</v>
      </c>
      <c r="AW137" s="531" t="e">
        <f t="shared" si="27"/>
        <v>#N/A</v>
      </c>
    </row>
    <row r="138" spans="6:49" x14ac:dyDescent="0.25">
      <c r="AK138" s="459">
        <v>78</v>
      </c>
      <c r="AL138" s="458" t="str">
        <f t="shared" si="28"/>
        <v/>
      </c>
      <c r="AM138" s="532" t="e">
        <f t="shared" si="26"/>
        <v>#N/A</v>
      </c>
      <c r="AN138" s="532" t="e">
        <f t="shared" si="26"/>
        <v>#N/A</v>
      </c>
      <c r="AO138" s="532" t="e">
        <f t="shared" si="26"/>
        <v>#N/A</v>
      </c>
      <c r="AP138" s="531" t="e">
        <f t="shared" si="26"/>
        <v>#N/A</v>
      </c>
      <c r="AQ138" s="453" t="e">
        <f>NA()</f>
        <v>#N/A</v>
      </c>
      <c r="AR138" s="459"/>
      <c r="AS138" s="458"/>
      <c r="AT138" s="458"/>
      <c r="AU138" s="532" t="e">
        <f t="shared" si="29"/>
        <v>#N/A</v>
      </c>
      <c r="AV138" s="532" t="e">
        <f t="shared" si="27"/>
        <v>#N/A</v>
      </c>
      <c r="AW138" s="531" t="e">
        <f t="shared" si="27"/>
        <v>#N/A</v>
      </c>
    </row>
    <row r="139" spans="6:49" x14ac:dyDescent="0.25">
      <c r="AK139" s="459">
        <v>79</v>
      </c>
      <c r="AL139" s="458" t="str">
        <f t="shared" si="28"/>
        <v/>
      </c>
      <c r="AM139" s="532" t="e">
        <f t="shared" si="26"/>
        <v>#N/A</v>
      </c>
      <c r="AN139" s="532" t="e">
        <f t="shared" si="26"/>
        <v>#N/A</v>
      </c>
      <c r="AO139" s="532" t="e">
        <f t="shared" si="26"/>
        <v>#N/A</v>
      </c>
      <c r="AP139" s="531" t="e">
        <f t="shared" si="26"/>
        <v>#N/A</v>
      </c>
      <c r="AQ139" s="453" t="e">
        <f>NA()</f>
        <v>#N/A</v>
      </c>
      <c r="AR139" s="459"/>
      <c r="AS139" s="458"/>
      <c r="AT139" s="458"/>
      <c r="AU139" s="532" t="e">
        <f t="shared" si="29"/>
        <v>#N/A</v>
      </c>
      <c r="AV139" s="532" t="e">
        <f t="shared" si="27"/>
        <v>#N/A</v>
      </c>
      <c r="AW139" s="531" t="e">
        <f t="shared" si="27"/>
        <v>#N/A</v>
      </c>
    </row>
    <row r="140" spans="6:49" x14ac:dyDescent="0.25">
      <c r="AK140" s="459">
        <v>80</v>
      </c>
      <c r="AL140" s="458" t="str">
        <f t="shared" si="28"/>
        <v/>
      </c>
      <c r="AM140" s="532" t="e">
        <f t="shared" ref="AM140:AP159" si="30">IF(ISBLANK(VLOOKUP($AK140,$AK$43:$AP$56,AM$59,FALSE)),NA(),VLOOKUP($AK140,$AK$43:$AP$56,AM$59,FALSE))</f>
        <v>#N/A</v>
      </c>
      <c r="AN140" s="532" t="e">
        <f t="shared" si="30"/>
        <v>#N/A</v>
      </c>
      <c r="AO140" s="532" t="e">
        <f t="shared" si="30"/>
        <v>#N/A</v>
      </c>
      <c r="AP140" s="531" t="e">
        <f t="shared" si="30"/>
        <v>#N/A</v>
      </c>
      <c r="AQ140" s="453" t="e">
        <f>NA()</f>
        <v>#N/A</v>
      </c>
      <c r="AR140" s="459"/>
      <c r="AS140" s="458"/>
      <c r="AT140" s="458"/>
      <c r="AU140" s="532" t="e">
        <f t="shared" si="29"/>
        <v>#N/A</v>
      </c>
      <c r="AV140" s="532" t="e">
        <f t="shared" si="27"/>
        <v>#N/A</v>
      </c>
      <c r="AW140" s="531" t="e">
        <f t="shared" si="27"/>
        <v>#N/A</v>
      </c>
    </row>
    <row r="141" spans="6:49" x14ac:dyDescent="0.25">
      <c r="AK141" s="459">
        <v>81</v>
      </c>
      <c r="AL141" s="458" t="str">
        <f t="shared" si="28"/>
        <v/>
      </c>
      <c r="AM141" s="532" t="e">
        <f t="shared" si="30"/>
        <v>#N/A</v>
      </c>
      <c r="AN141" s="532" t="e">
        <f t="shared" si="30"/>
        <v>#N/A</v>
      </c>
      <c r="AO141" s="532" t="e">
        <f t="shared" si="30"/>
        <v>#N/A</v>
      </c>
      <c r="AP141" s="531" t="e">
        <f t="shared" si="30"/>
        <v>#N/A</v>
      </c>
      <c r="AQ141" s="453" t="e">
        <f>NA()</f>
        <v>#N/A</v>
      </c>
      <c r="AR141" s="459"/>
      <c r="AS141" s="458"/>
      <c r="AT141" s="458"/>
      <c r="AU141" s="532" t="e">
        <f t="shared" si="29"/>
        <v>#N/A</v>
      </c>
      <c r="AV141" s="532" t="e">
        <f t="shared" ref="AV141:AW160" si="31">IF(ISBLANK(VLOOKUP($AK141,$AK$43:$AW$56,AV$59,FALSE)),NA(),VLOOKUP($AK141,$AK$43:$AW$56,AV$59,FALSE))</f>
        <v>#N/A</v>
      </c>
      <c r="AW141" s="531" t="e">
        <f t="shared" si="31"/>
        <v>#N/A</v>
      </c>
    </row>
    <row r="142" spans="6:49" x14ac:dyDescent="0.25">
      <c r="AK142" s="459">
        <v>82</v>
      </c>
      <c r="AL142" s="458" t="str">
        <f t="shared" si="28"/>
        <v/>
      </c>
      <c r="AM142" s="532" t="e">
        <f t="shared" si="30"/>
        <v>#N/A</v>
      </c>
      <c r="AN142" s="532" t="e">
        <f t="shared" si="30"/>
        <v>#N/A</v>
      </c>
      <c r="AO142" s="532" t="e">
        <f t="shared" si="30"/>
        <v>#N/A</v>
      </c>
      <c r="AP142" s="531" t="e">
        <f t="shared" si="30"/>
        <v>#N/A</v>
      </c>
      <c r="AQ142" s="453" t="e">
        <f>NA()</f>
        <v>#N/A</v>
      </c>
      <c r="AR142" s="459"/>
      <c r="AS142" s="458"/>
      <c r="AT142" s="458"/>
      <c r="AU142" s="532" t="e">
        <f t="shared" si="29"/>
        <v>#N/A</v>
      </c>
      <c r="AV142" s="532" t="e">
        <f t="shared" si="31"/>
        <v>#N/A</v>
      </c>
      <c r="AW142" s="531" t="e">
        <f t="shared" si="31"/>
        <v>#N/A</v>
      </c>
    </row>
    <row r="143" spans="6:49" x14ac:dyDescent="0.25">
      <c r="AK143" s="459">
        <v>83</v>
      </c>
      <c r="AL143" s="458" t="str">
        <f t="shared" si="28"/>
        <v/>
      </c>
      <c r="AM143" s="532" t="e">
        <f t="shared" si="30"/>
        <v>#N/A</v>
      </c>
      <c r="AN143" s="532" t="e">
        <f t="shared" si="30"/>
        <v>#N/A</v>
      </c>
      <c r="AO143" s="532" t="e">
        <f t="shared" si="30"/>
        <v>#N/A</v>
      </c>
      <c r="AP143" s="531" t="e">
        <f t="shared" si="30"/>
        <v>#N/A</v>
      </c>
      <c r="AQ143" s="453" t="e">
        <f>NA()</f>
        <v>#N/A</v>
      </c>
      <c r="AR143" s="459"/>
      <c r="AS143" s="458"/>
      <c r="AT143" s="458"/>
      <c r="AU143" s="532" t="e">
        <f t="shared" si="29"/>
        <v>#N/A</v>
      </c>
      <c r="AV143" s="532" t="e">
        <f t="shared" si="31"/>
        <v>#N/A</v>
      </c>
      <c r="AW143" s="531" t="e">
        <f t="shared" si="31"/>
        <v>#N/A</v>
      </c>
    </row>
    <row r="144" spans="6:49" x14ac:dyDescent="0.25">
      <c r="AK144" s="459">
        <v>84</v>
      </c>
      <c r="AL144" s="458" t="str">
        <f t="shared" si="28"/>
        <v>3/4 in.</v>
      </c>
      <c r="AM144" s="532" t="e">
        <f t="shared" si="30"/>
        <v>#REF!</v>
      </c>
      <c r="AN144" s="532" t="e">
        <f t="shared" si="30"/>
        <v>#N/A</v>
      </c>
      <c r="AO144" s="532" t="e">
        <f t="shared" si="30"/>
        <v>#N/A</v>
      </c>
      <c r="AP144" s="531" t="e">
        <f t="shared" si="30"/>
        <v>#N/A</v>
      </c>
      <c r="AQ144" s="533">
        <f>AQ67</f>
        <v>1</v>
      </c>
      <c r="AR144" s="459"/>
      <c r="AS144" s="458"/>
      <c r="AT144" s="458"/>
      <c r="AU144" s="532" t="e">
        <f t="shared" si="29"/>
        <v>#REF!</v>
      </c>
      <c r="AV144" s="532" t="e">
        <f t="shared" si="31"/>
        <v>#REF!</v>
      </c>
      <c r="AW144" s="531" t="str">
        <f t="shared" si="31"/>
        <v/>
      </c>
    </row>
    <row r="145" spans="37:49" x14ac:dyDescent="0.25">
      <c r="AK145" s="459">
        <v>85</v>
      </c>
      <c r="AL145" s="458" t="str">
        <f t="shared" si="28"/>
        <v/>
      </c>
      <c r="AM145" s="532" t="e">
        <f t="shared" si="30"/>
        <v>#N/A</v>
      </c>
      <c r="AN145" s="532" t="e">
        <f t="shared" si="30"/>
        <v>#N/A</v>
      </c>
      <c r="AO145" s="532" t="e">
        <f t="shared" si="30"/>
        <v>#N/A</v>
      </c>
      <c r="AP145" s="531" t="e">
        <f t="shared" si="30"/>
        <v>#N/A</v>
      </c>
      <c r="AQ145" s="453" t="e">
        <f>NA()</f>
        <v>#N/A</v>
      </c>
      <c r="AR145" s="459"/>
      <c r="AS145" s="458"/>
      <c r="AT145" s="458"/>
      <c r="AU145" s="532" t="e">
        <f t="shared" si="29"/>
        <v>#N/A</v>
      </c>
      <c r="AV145" s="532" t="e">
        <f t="shared" si="31"/>
        <v>#N/A</v>
      </c>
      <c r="AW145" s="531" t="e">
        <f t="shared" si="31"/>
        <v>#N/A</v>
      </c>
    </row>
    <row r="146" spans="37:49" x14ac:dyDescent="0.25">
      <c r="AK146" s="459">
        <v>86</v>
      </c>
      <c r="AL146" s="458" t="str">
        <f t="shared" si="28"/>
        <v/>
      </c>
      <c r="AM146" s="532" t="e">
        <f t="shared" si="30"/>
        <v>#N/A</v>
      </c>
      <c r="AN146" s="532" t="e">
        <f t="shared" si="30"/>
        <v>#N/A</v>
      </c>
      <c r="AO146" s="532" t="e">
        <f t="shared" si="30"/>
        <v>#N/A</v>
      </c>
      <c r="AP146" s="531" t="e">
        <f t="shared" si="30"/>
        <v>#N/A</v>
      </c>
      <c r="AQ146" s="453" t="e">
        <f>NA()</f>
        <v>#N/A</v>
      </c>
      <c r="AR146" s="459"/>
      <c r="AS146" s="458"/>
      <c r="AT146" s="458"/>
      <c r="AU146" s="532" t="e">
        <f t="shared" si="29"/>
        <v>#N/A</v>
      </c>
      <c r="AV146" s="532" t="e">
        <f t="shared" si="31"/>
        <v>#N/A</v>
      </c>
      <c r="AW146" s="531" t="e">
        <f t="shared" si="31"/>
        <v>#N/A</v>
      </c>
    </row>
    <row r="147" spans="37:49" x14ac:dyDescent="0.25">
      <c r="AK147" s="459">
        <v>87</v>
      </c>
      <c r="AL147" s="458" t="str">
        <f t="shared" si="28"/>
        <v/>
      </c>
      <c r="AM147" s="532" t="e">
        <f t="shared" si="30"/>
        <v>#N/A</v>
      </c>
      <c r="AN147" s="532" t="e">
        <f t="shared" si="30"/>
        <v>#N/A</v>
      </c>
      <c r="AO147" s="532" t="e">
        <f t="shared" si="30"/>
        <v>#N/A</v>
      </c>
      <c r="AP147" s="531" t="e">
        <f t="shared" si="30"/>
        <v>#N/A</v>
      </c>
      <c r="AQ147" s="453" t="e">
        <f>NA()</f>
        <v>#N/A</v>
      </c>
      <c r="AR147" s="459"/>
      <c r="AS147" s="458"/>
      <c r="AT147" s="458"/>
      <c r="AU147" s="532" t="e">
        <f t="shared" si="29"/>
        <v>#N/A</v>
      </c>
      <c r="AV147" s="532" t="e">
        <f t="shared" si="31"/>
        <v>#N/A</v>
      </c>
      <c r="AW147" s="531" t="e">
        <f t="shared" si="31"/>
        <v>#N/A</v>
      </c>
    </row>
    <row r="148" spans="37:49" x14ac:dyDescent="0.25">
      <c r="AK148" s="459">
        <v>88</v>
      </c>
      <c r="AL148" s="458" t="str">
        <f t="shared" si="28"/>
        <v/>
      </c>
      <c r="AM148" s="532" t="e">
        <f t="shared" si="30"/>
        <v>#N/A</v>
      </c>
      <c r="AN148" s="532" t="e">
        <f t="shared" si="30"/>
        <v>#N/A</v>
      </c>
      <c r="AO148" s="532" t="e">
        <f t="shared" si="30"/>
        <v>#N/A</v>
      </c>
      <c r="AP148" s="531" t="e">
        <f t="shared" si="30"/>
        <v>#N/A</v>
      </c>
      <c r="AQ148" s="453" t="e">
        <f>NA()</f>
        <v>#N/A</v>
      </c>
      <c r="AR148" s="459"/>
      <c r="AS148" s="458"/>
      <c r="AT148" s="458"/>
      <c r="AU148" s="532" t="e">
        <f t="shared" si="29"/>
        <v>#N/A</v>
      </c>
      <c r="AV148" s="532" t="e">
        <f t="shared" si="31"/>
        <v>#N/A</v>
      </c>
      <c r="AW148" s="531" t="e">
        <f t="shared" si="31"/>
        <v>#N/A</v>
      </c>
    </row>
    <row r="149" spans="37:49" x14ac:dyDescent="0.25">
      <c r="AK149" s="459">
        <v>89</v>
      </c>
      <c r="AL149" s="458" t="str">
        <f t="shared" si="28"/>
        <v/>
      </c>
      <c r="AM149" s="532" t="e">
        <f t="shared" si="30"/>
        <v>#N/A</v>
      </c>
      <c r="AN149" s="532" t="e">
        <f t="shared" si="30"/>
        <v>#N/A</v>
      </c>
      <c r="AO149" s="532" t="e">
        <f t="shared" si="30"/>
        <v>#N/A</v>
      </c>
      <c r="AP149" s="531" t="e">
        <f t="shared" si="30"/>
        <v>#N/A</v>
      </c>
      <c r="AQ149" s="453" t="e">
        <f>NA()</f>
        <v>#N/A</v>
      </c>
      <c r="AR149" s="459"/>
      <c r="AS149" s="458"/>
      <c r="AT149" s="458"/>
      <c r="AU149" s="532" t="e">
        <f t="shared" si="29"/>
        <v>#N/A</v>
      </c>
      <c r="AV149" s="532" t="e">
        <f t="shared" si="31"/>
        <v>#N/A</v>
      </c>
      <c r="AW149" s="531" t="e">
        <f t="shared" si="31"/>
        <v>#N/A</v>
      </c>
    </row>
    <row r="150" spans="37:49" x14ac:dyDescent="0.25">
      <c r="AK150" s="459">
        <v>90</v>
      </c>
      <c r="AL150" s="458" t="str">
        <f t="shared" si="28"/>
        <v/>
      </c>
      <c r="AM150" s="532" t="e">
        <f t="shared" si="30"/>
        <v>#N/A</v>
      </c>
      <c r="AN150" s="532" t="e">
        <f t="shared" si="30"/>
        <v>#N/A</v>
      </c>
      <c r="AO150" s="532" t="e">
        <f t="shared" si="30"/>
        <v>#N/A</v>
      </c>
      <c r="AP150" s="531" t="e">
        <f t="shared" si="30"/>
        <v>#N/A</v>
      </c>
      <c r="AQ150" s="453" t="e">
        <f>NA()</f>
        <v>#N/A</v>
      </c>
      <c r="AR150" s="459"/>
      <c r="AS150" s="458"/>
      <c r="AT150" s="458"/>
      <c r="AU150" s="532" t="e">
        <f t="shared" si="29"/>
        <v>#N/A</v>
      </c>
      <c r="AV150" s="532" t="e">
        <f t="shared" si="31"/>
        <v>#N/A</v>
      </c>
      <c r="AW150" s="531" t="e">
        <f t="shared" si="31"/>
        <v>#N/A</v>
      </c>
    </row>
    <row r="151" spans="37:49" x14ac:dyDescent="0.25">
      <c r="AK151" s="459">
        <v>91</v>
      </c>
      <c r="AL151" s="458" t="str">
        <f t="shared" si="28"/>
        <v/>
      </c>
      <c r="AM151" s="532" t="e">
        <f t="shared" si="30"/>
        <v>#N/A</v>
      </c>
      <c r="AN151" s="532" t="e">
        <f t="shared" si="30"/>
        <v>#N/A</v>
      </c>
      <c r="AO151" s="532" t="e">
        <f t="shared" si="30"/>
        <v>#N/A</v>
      </c>
      <c r="AP151" s="531" t="e">
        <f t="shared" si="30"/>
        <v>#N/A</v>
      </c>
      <c r="AQ151" s="453" t="e">
        <f>NA()</f>
        <v>#N/A</v>
      </c>
      <c r="AR151" s="459"/>
      <c r="AS151" s="458"/>
      <c r="AT151" s="458"/>
      <c r="AU151" s="532" t="e">
        <f t="shared" si="29"/>
        <v>#N/A</v>
      </c>
      <c r="AV151" s="532" t="e">
        <f t="shared" si="31"/>
        <v>#N/A</v>
      </c>
      <c r="AW151" s="531" t="e">
        <f t="shared" si="31"/>
        <v>#N/A</v>
      </c>
    </row>
    <row r="152" spans="37:49" x14ac:dyDescent="0.25">
      <c r="AK152" s="459">
        <v>92</v>
      </c>
      <c r="AL152" s="458" t="str">
        <f t="shared" si="28"/>
        <v/>
      </c>
      <c r="AM152" s="532" t="e">
        <f t="shared" si="30"/>
        <v>#N/A</v>
      </c>
      <c r="AN152" s="532" t="e">
        <f t="shared" si="30"/>
        <v>#N/A</v>
      </c>
      <c r="AO152" s="532" t="e">
        <f t="shared" si="30"/>
        <v>#N/A</v>
      </c>
      <c r="AP152" s="531" t="e">
        <f t="shared" si="30"/>
        <v>#N/A</v>
      </c>
      <c r="AQ152" s="453" t="e">
        <f>NA()</f>
        <v>#N/A</v>
      </c>
      <c r="AR152" s="459"/>
      <c r="AS152" s="458"/>
      <c r="AT152" s="458"/>
      <c r="AU152" s="532" t="e">
        <f t="shared" si="29"/>
        <v>#N/A</v>
      </c>
      <c r="AV152" s="532" t="e">
        <f t="shared" si="31"/>
        <v>#N/A</v>
      </c>
      <c r="AW152" s="531" t="e">
        <f t="shared" si="31"/>
        <v>#N/A</v>
      </c>
    </row>
    <row r="153" spans="37:49" x14ac:dyDescent="0.25">
      <c r="AK153" s="459">
        <v>93</v>
      </c>
      <c r="AL153" s="458" t="str">
        <f t="shared" si="28"/>
        <v/>
      </c>
      <c r="AM153" s="532" t="e">
        <f t="shared" si="30"/>
        <v>#N/A</v>
      </c>
      <c r="AN153" s="532" t="e">
        <f t="shared" si="30"/>
        <v>#N/A</v>
      </c>
      <c r="AO153" s="532" t="e">
        <f t="shared" si="30"/>
        <v>#N/A</v>
      </c>
      <c r="AP153" s="531" t="e">
        <f t="shared" si="30"/>
        <v>#N/A</v>
      </c>
      <c r="AQ153" s="453" t="e">
        <f>NA()</f>
        <v>#N/A</v>
      </c>
      <c r="AR153" s="459"/>
      <c r="AS153" s="458"/>
      <c r="AT153" s="458"/>
      <c r="AU153" s="532" t="e">
        <f t="shared" si="29"/>
        <v>#N/A</v>
      </c>
      <c r="AV153" s="532" t="e">
        <f t="shared" si="31"/>
        <v>#N/A</v>
      </c>
      <c r="AW153" s="531" t="e">
        <f t="shared" si="31"/>
        <v>#N/A</v>
      </c>
    </row>
    <row r="154" spans="37:49" x14ac:dyDescent="0.25">
      <c r="AK154" s="459">
        <v>94</v>
      </c>
      <c r="AL154" s="458" t="str">
        <f t="shared" si="28"/>
        <v/>
      </c>
      <c r="AM154" s="532" t="e">
        <f t="shared" si="30"/>
        <v>#N/A</v>
      </c>
      <c r="AN154" s="532" t="e">
        <f t="shared" si="30"/>
        <v>#N/A</v>
      </c>
      <c r="AO154" s="532" t="e">
        <f t="shared" si="30"/>
        <v>#N/A</v>
      </c>
      <c r="AP154" s="531" t="e">
        <f t="shared" si="30"/>
        <v>#N/A</v>
      </c>
      <c r="AQ154" s="453" t="e">
        <f>NA()</f>
        <v>#N/A</v>
      </c>
      <c r="AR154" s="459"/>
      <c r="AS154" s="458"/>
      <c r="AT154" s="458"/>
      <c r="AU154" s="532" t="e">
        <f t="shared" si="29"/>
        <v>#N/A</v>
      </c>
      <c r="AV154" s="532" t="e">
        <f t="shared" si="31"/>
        <v>#N/A</v>
      </c>
      <c r="AW154" s="531" t="e">
        <f t="shared" si="31"/>
        <v>#N/A</v>
      </c>
    </row>
    <row r="155" spans="37:49" x14ac:dyDescent="0.25">
      <c r="AK155" s="459">
        <v>95</v>
      </c>
      <c r="AL155" s="458" t="str">
        <f t="shared" si="28"/>
        <v/>
      </c>
      <c r="AM155" s="532" t="e">
        <f t="shared" si="30"/>
        <v>#N/A</v>
      </c>
      <c r="AN155" s="532" t="e">
        <f t="shared" si="30"/>
        <v>#N/A</v>
      </c>
      <c r="AO155" s="532" t="e">
        <f t="shared" si="30"/>
        <v>#N/A</v>
      </c>
      <c r="AP155" s="531" t="e">
        <f t="shared" si="30"/>
        <v>#N/A</v>
      </c>
      <c r="AQ155" s="453" t="e">
        <f>NA()</f>
        <v>#N/A</v>
      </c>
      <c r="AR155" s="459"/>
      <c r="AS155" s="458"/>
      <c r="AT155" s="458"/>
      <c r="AU155" s="532" t="e">
        <f t="shared" si="29"/>
        <v>#N/A</v>
      </c>
      <c r="AV155" s="532" t="e">
        <f t="shared" si="31"/>
        <v>#N/A</v>
      </c>
      <c r="AW155" s="531" t="e">
        <f t="shared" si="31"/>
        <v>#N/A</v>
      </c>
    </row>
    <row r="156" spans="37:49" x14ac:dyDescent="0.25">
      <c r="AK156" s="459">
        <v>96</v>
      </c>
      <c r="AL156" s="458" t="str">
        <f t="shared" ref="AL156:AL187" si="32">IF(ISNA(VLOOKUP($AK156,$AK$43:$AP$56,AL$59,FALSE)),"",VLOOKUP($AK156,$AK$43:$AP$56,AL$59,FALSE))</f>
        <v>1 in.</v>
      </c>
      <c r="AM156" s="532" t="e">
        <f t="shared" si="30"/>
        <v>#REF!</v>
      </c>
      <c r="AN156" s="532" t="e">
        <f t="shared" si="30"/>
        <v>#N/A</v>
      </c>
      <c r="AO156" s="532" t="e">
        <f t="shared" si="30"/>
        <v>#N/A</v>
      </c>
      <c r="AP156" s="531" t="e">
        <f t="shared" si="30"/>
        <v>#N/A</v>
      </c>
      <c r="AQ156" s="533">
        <f>AQ67</f>
        <v>1</v>
      </c>
      <c r="AR156" s="459"/>
      <c r="AS156" s="458"/>
      <c r="AT156" s="458"/>
      <c r="AU156" s="532" t="e">
        <f t="shared" si="29"/>
        <v>#REF!</v>
      </c>
      <c r="AV156" s="532" t="e">
        <f t="shared" si="31"/>
        <v>#REF!</v>
      </c>
      <c r="AW156" s="531" t="str">
        <f t="shared" si="31"/>
        <v/>
      </c>
    </row>
    <row r="157" spans="37:49" x14ac:dyDescent="0.25">
      <c r="AK157" s="459">
        <v>97</v>
      </c>
      <c r="AL157" s="458" t="str">
        <f t="shared" si="32"/>
        <v/>
      </c>
      <c r="AM157" s="532" t="e">
        <f t="shared" si="30"/>
        <v>#N/A</v>
      </c>
      <c r="AN157" s="532" t="e">
        <f t="shared" si="30"/>
        <v>#N/A</v>
      </c>
      <c r="AO157" s="532" t="e">
        <f t="shared" si="30"/>
        <v>#N/A</v>
      </c>
      <c r="AP157" s="531" t="e">
        <f t="shared" si="30"/>
        <v>#N/A</v>
      </c>
      <c r="AQ157" s="453" t="e">
        <f>NA()</f>
        <v>#N/A</v>
      </c>
      <c r="AR157" s="459"/>
      <c r="AS157" s="458"/>
      <c r="AT157" s="458"/>
      <c r="AU157" s="532" t="e">
        <f t="shared" ref="AU157:AU188" si="33">IF(ISBLANK(VLOOKUP($AK157,$AK$43:$AU$56,AU$59,FALSE)),NA(),VLOOKUP($AK157,$AK$43:$AU$56,AU$59,FALSE))</f>
        <v>#N/A</v>
      </c>
      <c r="AV157" s="532" t="e">
        <f t="shared" si="31"/>
        <v>#N/A</v>
      </c>
      <c r="AW157" s="531" t="e">
        <f t="shared" si="31"/>
        <v>#N/A</v>
      </c>
    </row>
    <row r="158" spans="37:49" x14ac:dyDescent="0.25">
      <c r="AK158" s="459">
        <v>98</v>
      </c>
      <c r="AL158" s="458" t="str">
        <f t="shared" si="32"/>
        <v/>
      </c>
      <c r="AM158" s="532" t="e">
        <f t="shared" si="30"/>
        <v>#N/A</v>
      </c>
      <c r="AN158" s="532" t="e">
        <f t="shared" si="30"/>
        <v>#N/A</v>
      </c>
      <c r="AO158" s="532" t="e">
        <f t="shared" si="30"/>
        <v>#N/A</v>
      </c>
      <c r="AP158" s="531" t="e">
        <f t="shared" si="30"/>
        <v>#N/A</v>
      </c>
      <c r="AQ158" s="453" t="e">
        <f>NA()</f>
        <v>#N/A</v>
      </c>
      <c r="AR158" s="459"/>
      <c r="AS158" s="458"/>
      <c r="AT158" s="458"/>
      <c r="AU158" s="532" t="e">
        <f t="shared" si="33"/>
        <v>#N/A</v>
      </c>
      <c r="AV158" s="532" t="e">
        <f t="shared" si="31"/>
        <v>#N/A</v>
      </c>
      <c r="AW158" s="531" t="e">
        <f t="shared" si="31"/>
        <v>#N/A</v>
      </c>
    </row>
    <row r="159" spans="37:49" x14ac:dyDescent="0.25">
      <c r="AK159" s="459">
        <v>99</v>
      </c>
      <c r="AL159" s="458" t="str">
        <f t="shared" si="32"/>
        <v/>
      </c>
      <c r="AM159" s="532" t="e">
        <f t="shared" si="30"/>
        <v>#N/A</v>
      </c>
      <c r="AN159" s="532" t="e">
        <f t="shared" si="30"/>
        <v>#N/A</v>
      </c>
      <c r="AO159" s="532" t="e">
        <f t="shared" si="30"/>
        <v>#N/A</v>
      </c>
      <c r="AP159" s="531" t="e">
        <f t="shared" si="30"/>
        <v>#N/A</v>
      </c>
      <c r="AQ159" s="453" t="e">
        <f>NA()</f>
        <v>#N/A</v>
      </c>
      <c r="AR159" s="459"/>
      <c r="AS159" s="458"/>
      <c r="AT159" s="458"/>
      <c r="AU159" s="532" t="e">
        <f t="shared" si="33"/>
        <v>#N/A</v>
      </c>
      <c r="AV159" s="532" t="e">
        <f t="shared" si="31"/>
        <v>#N/A</v>
      </c>
      <c r="AW159" s="531" t="e">
        <f t="shared" si="31"/>
        <v>#N/A</v>
      </c>
    </row>
    <row r="160" spans="37:49" x14ac:dyDescent="0.25">
      <c r="AK160" s="459">
        <v>100</v>
      </c>
      <c r="AL160" s="458" t="str">
        <f t="shared" si="32"/>
        <v/>
      </c>
      <c r="AM160" s="532" t="e">
        <f t="shared" ref="AM160:AP179" si="34">IF(ISBLANK(VLOOKUP($AK160,$AK$43:$AP$56,AM$59,FALSE)),NA(),VLOOKUP($AK160,$AK$43:$AP$56,AM$59,FALSE))</f>
        <v>#N/A</v>
      </c>
      <c r="AN160" s="532" t="e">
        <f t="shared" si="34"/>
        <v>#N/A</v>
      </c>
      <c r="AO160" s="532" t="e">
        <f t="shared" si="34"/>
        <v>#N/A</v>
      </c>
      <c r="AP160" s="531" t="e">
        <f t="shared" si="34"/>
        <v>#N/A</v>
      </c>
      <c r="AQ160" s="453" t="e">
        <f>NA()</f>
        <v>#N/A</v>
      </c>
      <c r="AR160" s="459"/>
      <c r="AS160" s="458"/>
      <c r="AT160" s="458"/>
      <c r="AU160" s="532" t="e">
        <f t="shared" si="33"/>
        <v>#N/A</v>
      </c>
      <c r="AV160" s="532" t="e">
        <f t="shared" si="31"/>
        <v>#N/A</v>
      </c>
      <c r="AW160" s="531" t="e">
        <f t="shared" si="31"/>
        <v>#N/A</v>
      </c>
    </row>
    <row r="161" spans="37:49" x14ac:dyDescent="0.25">
      <c r="AK161" s="459">
        <v>101</v>
      </c>
      <c r="AL161" s="458" t="str">
        <f t="shared" si="32"/>
        <v/>
      </c>
      <c r="AM161" s="532" t="e">
        <f t="shared" si="34"/>
        <v>#N/A</v>
      </c>
      <c r="AN161" s="532" t="e">
        <f t="shared" si="34"/>
        <v>#N/A</v>
      </c>
      <c r="AO161" s="532" t="e">
        <f t="shared" si="34"/>
        <v>#N/A</v>
      </c>
      <c r="AP161" s="531" t="e">
        <f t="shared" si="34"/>
        <v>#N/A</v>
      </c>
      <c r="AQ161" s="453" t="e">
        <f>NA()</f>
        <v>#N/A</v>
      </c>
      <c r="AR161" s="459"/>
      <c r="AS161" s="458"/>
      <c r="AT161" s="458"/>
      <c r="AU161" s="532" t="e">
        <f t="shared" si="33"/>
        <v>#N/A</v>
      </c>
      <c r="AV161" s="532" t="e">
        <f t="shared" ref="AV161:AW180" si="35">IF(ISBLANK(VLOOKUP($AK161,$AK$43:$AW$56,AV$59,FALSE)),NA(),VLOOKUP($AK161,$AK$43:$AW$56,AV$59,FALSE))</f>
        <v>#N/A</v>
      </c>
      <c r="AW161" s="531" t="e">
        <f t="shared" si="35"/>
        <v>#N/A</v>
      </c>
    </row>
    <row r="162" spans="37:49" x14ac:dyDescent="0.25">
      <c r="AK162" s="459">
        <v>102</v>
      </c>
      <c r="AL162" s="458" t="str">
        <f t="shared" si="32"/>
        <v/>
      </c>
      <c r="AM162" s="532" t="e">
        <f t="shared" si="34"/>
        <v>#N/A</v>
      </c>
      <c r="AN162" s="532" t="e">
        <f t="shared" si="34"/>
        <v>#N/A</v>
      </c>
      <c r="AO162" s="532" t="e">
        <f t="shared" si="34"/>
        <v>#N/A</v>
      </c>
      <c r="AP162" s="531" t="e">
        <f t="shared" si="34"/>
        <v>#N/A</v>
      </c>
      <c r="AQ162" s="453" t="e">
        <f>NA()</f>
        <v>#N/A</v>
      </c>
      <c r="AR162" s="459"/>
      <c r="AS162" s="458"/>
      <c r="AT162" s="458"/>
      <c r="AU162" s="532" t="e">
        <f t="shared" si="33"/>
        <v>#N/A</v>
      </c>
      <c r="AV162" s="532" t="e">
        <f t="shared" si="35"/>
        <v>#N/A</v>
      </c>
      <c r="AW162" s="531" t="e">
        <f t="shared" si="35"/>
        <v>#N/A</v>
      </c>
    </row>
    <row r="163" spans="37:49" x14ac:dyDescent="0.25">
      <c r="AK163" s="459">
        <v>103</v>
      </c>
      <c r="AL163" s="458" t="str">
        <f t="shared" si="32"/>
        <v/>
      </c>
      <c r="AM163" s="532" t="e">
        <f t="shared" si="34"/>
        <v>#N/A</v>
      </c>
      <c r="AN163" s="532" t="e">
        <f t="shared" si="34"/>
        <v>#N/A</v>
      </c>
      <c r="AO163" s="532" t="e">
        <f t="shared" si="34"/>
        <v>#N/A</v>
      </c>
      <c r="AP163" s="531" t="e">
        <f t="shared" si="34"/>
        <v>#N/A</v>
      </c>
      <c r="AQ163" s="453" t="e">
        <f>NA()</f>
        <v>#N/A</v>
      </c>
      <c r="AR163" s="459"/>
      <c r="AS163" s="458"/>
      <c r="AT163" s="458"/>
      <c r="AU163" s="532" t="e">
        <f t="shared" si="33"/>
        <v>#N/A</v>
      </c>
      <c r="AV163" s="532" t="e">
        <f t="shared" si="35"/>
        <v>#N/A</v>
      </c>
      <c r="AW163" s="531" t="e">
        <f t="shared" si="35"/>
        <v>#N/A</v>
      </c>
    </row>
    <row r="164" spans="37:49" x14ac:dyDescent="0.25">
      <c r="AK164" s="459">
        <v>104</v>
      </c>
      <c r="AL164" s="458" t="str">
        <f t="shared" si="32"/>
        <v/>
      </c>
      <c r="AM164" s="532" t="e">
        <f t="shared" si="34"/>
        <v>#N/A</v>
      </c>
      <c r="AN164" s="532" t="e">
        <f t="shared" si="34"/>
        <v>#N/A</v>
      </c>
      <c r="AO164" s="532" t="e">
        <f t="shared" si="34"/>
        <v>#N/A</v>
      </c>
      <c r="AP164" s="531" t="e">
        <f t="shared" si="34"/>
        <v>#N/A</v>
      </c>
      <c r="AQ164" s="453" t="e">
        <f>NA()</f>
        <v>#N/A</v>
      </c>
      <c r="AR164" s="459"/>
      <c r="AS164" s="458"/>
      <c r="AT164" s="458"/>
      <c r="AU164" s="532" t="e">
        <f t="shared" si="33"/>
        <v>#N/A</v>
      </c>
      <c r="AV164" s="532" t="e">
        <f t="shared" si="35"/>
        <v>#N/A</v>
      </c>
      <c r="AW164" s="531" t="e">
        <f t="shared" si="35"/>
        <v>#N/A</v>
      </c>
    </row>
    <row r="165" spans="37:49" x14ac:dyDescent="0.25">
      <c r="AK165" s="459">
        <v>105</v>
      </c>
      <c r="AL165" s="458" t="str">
        <f t="shared" si="32"/>
        <v/>
      </c>
      <c r="AM165" s="532" t="e">
        <f t="shared" si="34"/>
        <v>#N/A</v>
      </c>
      <c r="AN165" s="532" t="e">
        <f t="shared" si="34"/>
        <v>#N/A</v>
      </c>
      <c r="AO165" s="532" t="e">
        <f t="shared" si="34"/>
        <v>#N/A</v>
      </c>
      <c r="AP165" s="531" t="e">
        <f t="shared" si="34"/>
        <v>#N/A</v>
      </c>
      <c r="AQ165" s="453" t="e">
        <f>NA()</f>
        <v>#N/A</v>
      </c>
      <c r="AR165" s="459"/>
      <c r="AS165" s="458"/>
      <c r="AT165" s="458"/>
      <c r="AU165" s="532" t="e">
        <f t="shared" si="33"/>
        <v>#N/A</v>
      </c>
      <c r="AV165" s="532" t="e">
        <f t="shared" si="35"/>
        <v>#N/A</v>
      </c>
      <c r="AW165" s="531" t="e">
        <f t="shared" si="35"/>
        <v>#N/A</v>
      </c>
    </row>
    <row r="166" spans="37:49" x14ac:dyDescent="0.25">
      <c r="AK166" s="459">
        <v>106</v>
      </c>
      <c r="AL166" s="458" t="str">
        <f t="shared" si="32"/>
        <v/>
      </c>
      <c r="AM166" s="532" t="e">
        <f t="shared" si="34"/>
        <v>#N/A</v>
      </c>
      <c r="AN166" s="532" t="e">
        <f t="shared" si="34"/>
        <v>#N/A</v>
      </c>
      <c r="AO166" s="532" t="e">
        <f t="shared" si="34"/>
        <v>#N/A</v>
      </c>
      <c r="AP166" s="531" t="e">
        <f t="shared" si="34"/>
        <v>#N/A</v>
      </c>
      <c r="AQ166" s="453" t="e">
        <f>NA()</f>
        <v>#N/A</v>
      </c>
      <c r="AR166" s="459"/>
      <c r="AS166" s="458"/>
      <c r="AT166" s="458"/>
      <c r="AU166" s="532" t="e">
        <f t="shared" si="33"/>
        <v>#N/A</v>
      </c>
      <c r="AV166" s="532" t="e">
        <f t="shared" si="35"/>
        <v>#N/A</v>
      </c>
      <c r="AW166" s="531" t="e">
        <f t="shared" si="35"/>
        <v>#N/A</v>
      </c>
    </row>
    <row r="167" spans="37:49" x14ac:dyDescent="0.25">
      <c r="AK167" s="459">
        <v>107</v>
      </c>
      <c r="AL167" s="458" t="str">
        <f t="shared" si="32"/>
        <v/>
      </c>
      <c r="AM167" s="532" t="e">
        <f t="shared" si="34"/>
        <v>#N/A</v>
      </c>
      <c r="AN167" s="532" t="e">
        <f t="shared" si="34"/>
        <v>#N/A</v>
      </c>
      <c r="AO167" s="532" t="e">
        <f t="shared" si="34"/>
        <v>#N/A</v>
      </c>
      <c r="AP167" s="531" t="e">
        <f t="shared" si="34"/>
        <v>#N/A</v>
      </c>
      <c r="AQ167" s="453" t="e">
        <f>NA()</f>
        <v>#N/A</v>
      </c>
      <c r="AR167" s="459"/>
      <c r="AS167" s="458"/>
      <c r="AT167" s="458"/>
      <c r="AU167" s="532" t="e">
        <f t="shared" si="33"/>
        <v>#N/A</v>
      </c>
      <c r="AV167" s="532" t="e">
        <f t="shared" si="35"/>
        <v>#N/A</v>
      </c>
      <c r="AW167" s="531" t="e">
        <f t="shared" si="35"/>
        <v>#N/A</v>
      </c>
    </row>
    <row r="168" spans="37:49" x14ac:dyDescent="0.25">
      <c r="AK168" s="459">
        <v>108</v>
      </c>
      <c r="AL168" s="458" t="str">
        <f t="shared" si="32"/>
        <v/>
      </c>
      <c r="AM168" s="532" t="e">
        <f t="shared" si="34"/>
        <v>#N/A</v>
      </c>
      <c r="AN168" s="532" t="e">
        <f t="shared" si="34"/>
        <v>#N/A</v>
      </c>
      <c r="AO168" s="532" t="e">
        <f t="shared" si="34"/>
        <v>#N/A</v>
      </c>
      <c r="AP168" s="531" t="e">
        <f t="shared" si="34"/>
        <v>#N/A</v>
      </c>
      <c r="AQ168" s="453" t="e">
        <f>NA()</f>
        <v>#N/A</v>
      </c>
      <c r="AR168" s="459"/>
      <c r="AS168" s="458"/>
      <c r="AT168" s="458"/>
      <c r="AU168" s="532" t="e">
        <f t="shared" si="33"/>
        <v>#N/A</v>
      </c>
      <c r="AV168" s="532" t="e">
        <f t="shared" si="35"/>
        <v>#N/A</v>
      </c>
      <c r="AW168" s="531" t="e">
        <f t="shared" si="35"/>
        <v>#N/A</v>
      </c>
    </row>
    <row r="169" spans="37:49" x14ac:dyDescent="0.25">
      <c r="AK169" s="459">
        <v>109</v>
      </c>
      <c r="AL169" s="458" t="str">
        <f t="shared" si="32"/>
        <v/>
      </c>
      <c r="AM169" s="532" t="e">
        <f t="shared" si="34"/>
        <v>#N/A</v>
      </c>
      <c r="AN169" s="532" t="e">
        <f t="shared" si="34"/>
        <v>#N/A</v>
      </c>
      <c r="AO169" s="532" t="e">
        <f t="shared" si="34"/>
        <v>#N/A</v>
      </c>
      <c r="AP169" s="531" t="e">
        <f t="shared" si="34"/>
        <v>#N/A</v>
      </c>
      <c r="AQ169" s="453" t="e">
        <f>NA()</f>
        <v>#N/A</v>
      </c>
      <c r="AR169" s="459"/>
      <c r="AS169" s="458"/>
      <c r="AT169" s="458"/>
      <c r="AU169" s="532" t="e">
        <f t="shared" si="33"/>
        <v>#N/A</v>
      </c>
      <c r="AV169" s="532" t="e">
        <f t="shared" si="35"/>
        <v>#N/A</v>
      </c>
      <c r="AW169" s="531" t="e">
        <f t="shared" si="35"/>
        <v>#N/A</v>
      </c>
    </row>
    <row r="170" spans="37:49" x14ac:dyDescent="0.25">
      <c r="AK170" s="459">
        <v>110</v>
      </c>
      <c r="AL170" s="458" t="str">
        <f t="shared" si="32"/>
        <v/>
      </c>
      <c r="AM170" s="532" t="e">
        <f t="shared" si="34"/>
        <v>#N/A</v>
      </c>
      <c r="AN170" s="532" t="e">
        <f t="shared" si="34"/>
        <v>#N/A</v>
      </c>
      <c r="AO170" s="532" t="e">
        <f t="shared" si="34"/>
        <v>#N/A</v>
      </c>
      <c r="AP170" s="531" t="e">
        <f t="shared" si="34"/>
        <v>#N/A</v>
      </c>
      <c r="AQ170" s="453" t="e">
        <f>NA()</f>
        <v>#N/A</v>
      </c>
      <c r="AR170" s="459"/>
      <c r="AS170" s="458"/>
      <c r="AT170" s="458"/>
      <c r="AU170" s="532" t="e">
        <f t="shared" si="33"/>
        <v>#N/A</v>
      </c>
      <c r="AV170" s="532" t="e">
        <f t="shared" si="35"/>
        <v>#N/A</v>
      </c>
      <c r="AW170" s="531" t="e">
        <f t="shared" si="35"/>
        <v>#N/A</v>
      </c>
    </row>
    <row r="171" spans="37:49" x14ac:dyDescent="0.25">
      <c r="AK171" s="459">
        <v>111</v>
      </c>
      <c r="AL171" s="458" t="str">
        <f t="shared" si="32"/>
        <v/>
      </c>
      <c r="AM171" s="532" t="e">
        <f t="shared" si="34"/>
        <v>#N/A</v>
      </c>
      <c r="AN171" s="532" t="e">
        <f t="shared" si="34"/>
        <v>#N/A</v>
      </c>
      <c r="AO171" s="532" t="e">
        <f t="shared" si="34"/>
        <v>#N/A</v>
      </c>
      <c r="AP171" s="531" t="e">
        <f t="shared" si="34"/>
        <v>#N/A</v>
      </c>
      <c r="AQ171" s="453" t="e">
        <f>NA()</f>
        <v>#N/A</v>
      </c>
      <c r="AR171" s="459"/>
      <c r="AS171" s="458"/>
      <c r="AT171" s="458"/>
      <c r="AU171" s="532" t="e">
        <f t="shared" si="33"/>
        <v>#N/A</v>
      </c>
      <c r="AV171" s="532" t="e">
        <f t="shared" si="35"/>
        <v>#N/A</v>
      </c>
      <c r="AW171" s="531" t="e">
        <f t="shared" si="35"/>
        <v>#N/A</v>
      </c>
    </row>
    <row r="172" spans="37:49" x14ac:dyDescent="0.25">
      <c r="AK172" s="459">
        <v>112</v>
      </c>
      <c r="AL172" s="458" t="str">
        <f t="shared" si="32"/>
        <v/>
      </c>
      <c r="AM172" s="532" t="e">
        <f t="shared" si="34"/>
        <v>#N/A</v>
      </c>
      <c r="AN172" s="532" t="e">
        <f t="shared" si="34"/>
        <v>#N/A</v>
      </c>
      <c r="AO172" s="532" t="e">
        <f t="shared" si="34"/>
        <v>#N/A</v>
      </c>
      <c r="AP172" s="531" t="e">
        <f t="shared" si="34"/>
        <v>#N/A</v>
      </c>
      <c r="AQ172" s="453" t="e">
        <f>NA()</f>
        <v>#N/A</v>
      </c>
      <c r="AR172" s="459"/>
      <c r="AS172" s="458"/>
      <c r="AT172" s="458"/>
      <c r="AU172" s="532" t="e">
        <f t="shared" si="33"/>
        <v>#N/A</v>
      </c>
      <c r="AV172" s="532" t="e">
        <f t="shared" si="35"/>
        <v>#N/A</v>
      </c>
      <c r="AW172" s="531" t="e">
        <f t="shared" si="35"/>
        <v>#N/A</v>
      </c>
    </row>
    <row r="173" spans="37:49" x14ac:dyDescent="0.25">
      <c r="AK173" s="459">
        <v>113</v>
      </c>
      <c r="AL173" s="458" t="str">
        <f t="shared" si="32"/>
        <v/>
      </c>
      <c r="AM173" s="532" t="e">
        <f t="shared" si="34"/>
        <v>#N/A</v>
      </c>
      <c r="AN173" s="532" t="e">
        <f t="shared" si="34"/>
        <v>#N/A</v>
      </c>
      <c r="AO173" s="532" t="e">
        <f t="shared" si="34"/>
        <v>#N/A</v>
      </c>
      <c r="AP173" s="531" t="e">
        <f t="shared" si="34"/>
        <v>#N/A</v>
      </c>
      <c r="AQ173" s="453" t="e">
        <f>NA()</f>
        <v>#N/A</v>
      </c>
      <c r="AR173" s="459"/>
      <c r="AS173" s="458"/>
      <c r="AT173" s="458"/>
      <c r="AU173" s="532" t="e">
        <f t="shared" si="33"/>
        <v>#N/A</v>
      </c>
      <c r="AV173" s="532" t="e">
        <f t="shared" si="35"/>
        <v>#N/A</v>
      </c>
      <c r="AW173" s="531" t="e">
        <f t="shared" si="35"/>
        <v>#N/A</v>
      </c>
    </row>
    <row r="174" spans="37:49" x14ac:dyDescent="0.25">
      <c r="AK174" s="459">
        <v>114</v>
      </c>
      <c r="AL174" s="458" t="str">
        <f t="shared" si="32"/>
        <v/>
      </c>
      <c r="AM174" s="532" t="e">
        <f t="shared" si="34"/>
        <v>#N/A</v>
      </c>
      <c r="AN174" s="532" t="e">
        <f t="shared" si="34"/>
        <v>#N/A</v>
      </c>
      <c r="AO174" s="532" t="e">
        <f t="shared" si="34"/>
        <v>#N/A</v>
      </c>
      <c r="AP174" s="531" t="e">
        <f t="shared" si="34"/>
        <v>#N/A</v>
      </c>
      <c r="AQ174" s="453" t="e">
        <f>NA()</f>
        <v>#N/A</v>
      </c>
      <c r="AR174" s="459"/>
      <c r="AS174" s="458"/>
      <c r="AT174" s="458"/>
      <c r="AU174" s="532" t="e">
        <f t="shared" si="33"/>
        <v>#N/A</v>
      </c>
      <c r="AV174" s="532" t="e">
        <f t="shared" si="35"/>
        <v>#N/A</v>
      </c>
      <c r="AW174" s="531" t="e">
        <f t="shared" si="35"/>
        <v>#N/A</v>
      </c>
    </row>
    <row r="175" spans="37:49" x14ac:dyDescent="0.25">
      <c r="AK175" s="459">
        <v>115</v>
      </c>
      <c r="AL175" s="458" t="str">
        <f t="shared" si="32"/>
        <v>1 1/2 in.</v>
      </c>
      <c r="AM175" s="532" t="e">
        <f t="shared" si="34"/>
        <v>#REF!</v>
      </c>
      <c r="AN175" s="532" t="e">
        <f t="shared" si="34"/>
        <v>#N/A</v>
      </c>
      <c r="AO175" s="532" t="e">
        <f t="shared" si="34"/>
        <v>#N/A</v>
      </c>
      <c r="AP175" s="531" t="e">
        <f t="shared" si="34"/>
        <v>#N/A</v>
      </c>
      <c r="AQ175" s="533">
        <f>AQ67</f>
        <v>1</v>
      </c>
      <c r="AR175" s="459"/>
      <c r="AS175" s="458"/>
      <c r="AT175" s="458"/>
      <c r="AU175" s="532" t="e">
        <f t="shared" si="33"/>
        <v>#REF!</v>
      </c>
      <c r="AV175" s="532" t="e">
        <f t="shared" si="35"/>
        <v>#REF!</v>
      </c>
      <c r="AW175" s="531" t="str">
        <f t="shared" si="35"/>
        <v/>
      </c>
    </row>
    <row r="176" spans="37:49" x14ac:dyDescent="0.25">
      <c r="AK176" s="459">
        <v>116</v>
      </c>
      <c r="AL176" s="458" t="str">
        <f t="shared" si="32"/>
        <v/>
      </c>
      <c r="AM176" s="532" t="e">
        <f t="shared" si="34"/>
        <v>#N/A</v>
      </c>
      <c r="AN176" s="532" t="e">
        <f t="shared" si="34"/>
        <v>#N/A</v>
      </c>
      <c r="AO176" s="532" t="e">
        <f t="shared" si="34"/>
        <v>#N/A</v>
      </c>
      <c r="AP176" s="531" t="e">
        <f t="shared" si="34"/>
        <v>#N/A</v>
      </c>
      <c r="AQ176" s="453" t="e">
        <f>NA()</f>
        <v>#N/A</v>
      </c>
      <c r="AR176" s="459"/>
      <c r="AS176" s="458"/>
      <c r="AT176" s="458"/>
      <c r="AU176" s="532" t="e">
        <f t="shared" si="33"/>
        <v>#N/A</v>
      </c>
      <c r="AV176" s="532" t="e">
        <f t="shared" si="35"/>
        <v>#N/A</v>
      </c>
      <c r="AW176" s="531" t="e">
        <f t="shared" si="35"/>
        <v>#N/A</v>
      </c>
    </row>
    <row r="177" spans="37:49" x14ac:dyDescent="0.25">
      <c r="AK177" s="459">
        <v>117</v>
      </c>
      <c r="AL177" s="458" t="str">
        <f t="shared" si="32"/>
        <v/>
      </c>
      <c r="AM177" s="532" t="e">
        <f t="shared" si="34"/>
        <v>#N/A</v>
      </c>
      <c r="AN177" s="532" t="e">
        <f t="shared" si="34"/>
        <v>#N/A</v>
      </c>
      <c r="AO177" s="532" t="e">
        <f t="shared" si="34"/>
        <v>#N/A</v>
      </c>
      <c r="AP177" s="531" t="e">
        <f t="shared" si="34"/>
        <v>#N/A</v>
      </c>
      <c r="AQ177" s="453" t="e">
        <f>NA()</f>
        <v>#N/A</v>
      </c>
      <c r="AR177" s="459"/>
      <c r="AS177" s="458"/>
      <c r="AT177" s="458"/>
      <c r="AU177" s="532" t="e">
        <f t="shared" si="33"/>
        <v>#N/A</v>
      </c>
      <c r="AV177" s="532" t="e">
        <f t="shared" si="35"/>
        <v>#N/A</v>
      </c>
      <c r="AW177" s="531" t="e">
        <f t="shared" si="35"/>
        <v>#N/A</v>
      </c>
    </row>
    <row r="178" spans="37:49" x14ac:dyDescent="0.25">
      <c r="AK178" s="459">
        <v>118</v>
      </c>
      <c r="AL178" s="458" t="str">
        <f t="shared" si="32"/>
        <v/>
      </c>
      <c r="AM178" s="532" t="e">
        <f t="shared" si="34"/>
        <v>#N/A</v>
      </c>
      <c r="AN178" s="532" t="e">
        <f t="shared" si="34"/>
        <v>#N/A</v>
      </c>
      <c r="AO178" s="532" t="e">
        <f t="shared" si="34"/>
        <v>#N/A</v>
      </c>
      <c r="AP178" s="531" t="e">
        <f t="shared" si="34"/>
        <v>#N/A</v>
      </c>
      <c r="AQ178" s="453" t="e">
        <f>NA()</f>
        <v>#N/A</v>
      </c>
      <c r="AR178" s="459"/>
      <c r="AS178" s="458"/>
      <c r="AT178" s="458"/>
      <c r="AU178" s="532" t="e">
        <f t="shared" si="33"/>
        <v>#N/A</v>
      </c>
      <c r="AV178" s="532" t="e">
        <f t="shared" si="35"/>
        <v>#N/A</v>
      </c>
      <c r="AW178" s="531" t="e">
        <f t="shared" si="35"/>
        <v>#N/A</v>
      </c>
    </row>
    <row r="179" spans="37:49" x14ac:dyDescent="0.25">
      <c r="AK179" s="459">
        <v>119</v>
      </c>
      <c r="AL179" s="458" t="str">
        <f t="shared" si="32"/>
        <v/>
      </c>
      <c r="AM179" s="532" t="e">
        <f t="shared" si="34"/>
        <v>#N/A</v>
      </c>
      <c r="AN179" s="532" t="e">
        <f t="shared" si="34"/>
        <v>#N/A</v>
      </c>
      <c r="AO179" s="532" t="e">
        <f t="shared" si="34"/>
        <v>#N/A</v>
      </c>
      <c r="AP179" s="531" t="e">
        <f t="shared" si="34"/>
        <v>#N/A</v>
      </c>
      <c r="AQ179" s="453" t="e">
        <f>NA()</f>
        <v>#N/A</v>
      </c>
      <c r="AR179" s="459"/>
      <c r="AS179" s="458"/>
      <c r="AT179" s="458"/>
      <c r="AU179" s="532" t="e">
        <f t="shared" si="33"/>
        <v>#N/A</v>
      </c>
      <c r="AV179" s="532" t="e">
        <f t="shared" si="35"/>
        <v>#N/A</v>
      </c>
      <c r="AW179" s="531" t="e">
        <f t="shared" si="35"/>
        <v>#N/A</v>
      </c>
    </row>
    <row r="180" spans="37:49" x14ac:dyDescent="0.25">
      <c r="AK180" s="459">
        <v>120</v>
      </c>
      <c r="AL180" s="458" t="str">
        <f t="shared" si="32"/>
        <v/>
      </c>
      <c r="AM180" s="532" t="e">
        <f t="shared" ref="AM180:AP198" si="36">IF(ISBLANK(VLOOKUP($AK180,$AK$43:$AP$56,AM$59,FALSE)),NA(),VLOOKUP($AK180,$AK$43:$AP$56,AM$59,FALSE))</f>
        <v>#N/A</v>
      </c>
      <c r="AN180" s="532" t="e">
        <f t="shared" si="36"/>
        <v>#N/A</v>
      </c>
      <c r="AO180" s="532" t="e">
        <f t="shared" si="36"/>
        <v>#N/A</v>
      </c>
      <c r="AP180" s="531" t="e">
        <f t="shared" si="36"/>
        <v>#N/A</v>
      </c>
      <c r="AQ180" s="453" t="e">
        <f>NA()</f>
        <v>#N/A</v>
      </c>
      <c r="AR180" s="459"/>
      <c r="AS180" s="458"/>
      <c r="AT180" s="458"/>
      <c r="AU180" s="532" t="e">
        <f t="shared" si="33"/>
        <v>#N/A</v>
      </c>
      <c r="AV180" s="532" t="e">
        <f t="shared" si="35"/>
        <v>#N/A</v>
      </c>
      <c r="AW180" s="531" t="e">
        <f t="shared" si="35"/>
        <v>#N/A</v>
      </c>
    </row>
    <row r="181" spans="37:49" x14ac:dyDescent="0.25">
      <c r="AK181" s="459">
        <v>121</v>
      </c>
      <c r="AL181" s="458" t="str">
        <f t="shared" si="32"/>
        <v/>
      </c>
      <c r="AM181" s="532" t="e">
        <f t="shared" si="36"/>
        <v>#N/A</v>
      </c>
      <c r="AN181" s="532" t="e">
        <f t="shared" si="36"/>
        <v>#N/A</v>
      </c>
      <c r="AO181" s="532" t="e">
        <f t="shared" si="36"/>
        <v>#N/A</v>
      </c>
      <c r="AP181" s="531" t="e">
        <f t="shared" si="36"/>
        <v>#N/A</v>
      </c>
      <c r="AQ181" s="453" t="e">
        <f>NA()</f>
        <v>#N/A</v>
      </c>
      <c r="AR181" s="459"/>
      <c r="AS181" s="458"/>
      <c r="AT181" s="458"/>
      <c r="AU181" s="532" t="e">
        <f t="shared" si="33"/>
        <v>#N/A</v>
      </c>
      <c r="AV181" s="532" t="e">
        <f t="shared" ref="AV181:AW198" si="37">IF(ISBLANK(VLOOKUP($AK181,$AK$43:$AW$56,AV$59,FALSE)),NA(),VLOOKUP($AK181,$AK$43:$AW$56,AV$59,FALSE))</f>
        <v>#N/A</v>
      </c>
      <c r="AW181" s="531" t="e">
        <f t="shared" si="37"/>
        <v>#N/A</v>
      </c>
    </row>
    <row r="182" spans="37:49" x14ac:dyDescent="0.25">
      <c r="AK182" s="459">
        <v>122</v>
      </c>
      <c r="AL182" s="458" t="str">
        <f t="shared" si="32"/>
        <v/>
      </c>
      <c r="AM182" s="532" t="e">
        <f t="shared" si="36"/>
        <v>#N/A</v>
      </c>
      <c r="AN182" s="532" t="e">
        <f t="shared" si="36"/>
        <v>#N/A</v>
      </c>
      <c r="AO182" s="532" t="e">
        <f t="shared" si="36"/>
        <v>#N/A</v>
      </c>
      <c r="AP182" s="531" t="e">
        <f t="shared" si="36"/>
        <v>#N/A</v>
      </c>
      <c r="AQ182" s="453" t="e">
        <f>NA()</f>
        <v>#N/A</v>
      </c>
      <c r="AR182" s="459"/>
      <c r="AS182" s="458"/>
      <c r="AT182" s="458"/>
      <c r="AU182" s="532" t="e">
        <f t="shared" si="33"/>
        <v>#N/A</v>
      </c>
      <c r="AV182" s="532" t="e">
        <f t="shared" si="37"/>
        <v>#N/A</v>
      </c>
      <c r="AW182" s="531" t="e">
        <f t="shared" si="37"/>
        <v>#N/A</v>
      </c>
    </row>
    <row r="183" spans="37:49" x14ac:dyDescent="0.25">
      <c r="AK183" s="459">
        <v>123</v>
      </c>
      <c r="AL183" s="458" t="str">
        <f t="shared" si="32"/>
        <v/>
      </c>
      <c r="AM183" s="532" t="e">
        <f t="shared" si="36"/>
        <v>#N/A</v>
      </c>
      <c r="AN183" s="532" t="e">
        <f t="shared" si="36"/>
        <v>#N/A</v>
      </c>
      <c r="AO183" s="532" t="e">
        <f t="shared" si="36"/>
        <v>#N/A</v>
      </c>
      <c r="AP183" s="531" t="e">
        <f t="shared" si="36"/>
        <v>#N/A</v>
      </c>
      <c r="AQ183" s="453" t="e">
        <f>NA()</f>
        <v>#N/A</v>
      </c>
      <c r="AR183" s="459"/>
      <c r="AS183" s="458"/>
      <c r="AT183" s="458"/>
      <c r="AU183" s="532" t="e">
        <f t="shared" si="33"/>
        <v>#N/A</v>
      </c>
      <c r="AV183" s="532" t="e">
        <f t="shared" si="37"/>
        <v>#N/A</v>
      </c>
      <c r="AW183" s="531" t="e">
        <f t="shared" si="37"/>
        <v>#N/A</v>
      </c>
    </row>
    <row r="184" spans="37:49" x14ac:dyDescent="0.25">
      <c r="AK184" s="459">
        <v>124</v>
      </c>
      <c r="AL184" s="458" t="str">
        <f t="shared" si="32"/>
        <v/>
      </c>
      <c r="AM184" s="532" t="e">
        <f t="shared" si="36"/>
        <v>#N/A</v>
      </c>
      <c r="AN184" s="532" t="e">
        <f t="shared" si="36"/>
        <v>#N/A</v>
      </c>
      <c r="AO184" s="532" t="e">
        <f t="shared" si="36"/>
        <v>#N/A</v>
      </c>
      <c r="AP184" s="531" t="e">
        <f t="shared" si="36"/>
        <v>#N/A</v>
      </c>
      <c r="AQ184" s="453" t="e">
        <f>NA()</f>
        <v>#N/A</v>
      </c>
      <c r="AR184" s="459"/>
      <c r="AS184" s="458"/>
      <c r="AT184" s="458"/>
      <c r="AU184" s="532" t="e">
        <f t="shared" si="33"/>
        <v>#N/A</v>
      </c>
      <c r="AV184" s="532" t="e">
        <f t="shared" si="37"/>
        <v>#N/A</v>
      </c>
      <c r="AW184" s="531" t="e">
        <f t="shared" si="37"/>
        <v>#N/A</v>
      </c>
    </row>
    <row r="185" spans="37:49" x14ac:dyDescent="0.25">
      <c r="AK185" s="459">
        <v>125</v>
      </c>
      <c r="AL185" s="458" t="str">
        <f t="shared" si="32"/>
        <v/>
      </c>
      <c r="AM185" s="532" t="e">
        <f t="shared" si="36"/>
        <v>#N/A</v>
      </c>
      <c r="AN185" s="532" t="e">
        <f t="shared" si="36"/>
        <v>#N/A</v>
      </c>
      <c r="AO185" s="532" t="e">
        <f t="shared" si="36"/>
        <v>#N/A</v>
      </c>
      <c r="AP185" s="531" t="e">
        <f t="shared" si="36"/>
        <v>#N/A</v>
      </c>
      <c r="AQ185" s="453" t="e">
        <f>NA()</f>
        <v>#N/A</v>
      </c>
      <c r="AR185" s="459"/>
      <c r="AS185" s="458"/>
      <c r="AT185" s="458"/>
      <c r="AU185" s="532" t="e">
        <f t="shared" si="33"/>
        <v>#N/A</v>
      </c>
      <c r="AV185" s="532" t="e">
        <f t="shared" si="37"/>
        <v>#N/A</v>
      </c>
      <c r="AW185" s="531" t="e">
        <f t="shared" si="37"/>
        <v>#N/A</v>
      </c>
    </row>
    <row r="186" spans="37:49" x14ac:dyDescent="0.25">
      <c r="AK186" s="459">
        <v>126</v>
      </c>
      <c r="AL186" s="458" t="str">
        <f t="shared" si="32"/>
        <v/>
      </c>
      <c r="AM186" s="532" t="e">
        <f t="shared" si="36"/>
        <v>#N/A</v>
      </c>
      <c r="AN186" s="532" t="e">
        <f t="shared" si="36"/>
        <v>#N/A</v>
      </c>
      <c r="AO186" s="532" t="e">
        <f t="shared" si="36"/>
        <v>#N/A</v>
      </c>
      <c r="AP186" s="531" t="e">
        <f t="shared" si="36"/>
        <v>#N/A</v>
      </c>
      <c r="AQ186" s="453" t="e">
        <f>NA()</f>
        <v>#N/A</v>
      </c>
      <c r="AR186" s="459"/>
      <c r="AS186" s="458"/>
      <c r="AT186" s="458"/>
      <c r="AU186" s="532" t="e">
        <f t="shared" si="33"/>
        <v>#N/A</v>
      </c>
      <c r="AV186" s="532" t="e">
        <f t="shared" si="37"/>
        <v>#N/A</v>
      </c>
      <c r="AW186" s="531" t="e">
        <f t="shared" si="37"/>
        <v>#N/A</v>
      </c>
    </row>
    <row r="187" spans="37:49" x14ac:dyDescent="0.25">
      <c r="AK187" s="459">
        <v>127</v>
      </c>
      <c r="AL187" s="458" t="str">
        <f t="shared" si="32"/>
        <v/>
      </c>
      <c r="AM187" s="532" t="e">
        <f t="shared" si="36"/>
        <v>#N/A</v>
      </c>
      <c r="AN187" s="532" t="e">
        <f t="shared" si="36"/>
        <v>#N/A</v>
      </c>
      <c r="AO187" s="532" t="e">
        <f t="shared" si="36"/>
        <v>#N/A</v>
      </c>
      <c r="AP187" s="531" t="e">
        <f t="shared" si="36"/>
        <v>#N/A</v>
      </c>
      <c r="AQ187" s="453" t="e">
        <f>NA()</f>
        <v>#N/A</v>
      </c>
      <c r="AR187" s="459"/>
      <c r="AS187" s="458"/>
      <c r="AT187" s="458"/>
      <c r="AU187" s="532" t="e">
        <f t="shared" si="33"/>
        <v>#N/A</v>
      </c>
      <c r="AV187" s="532" t="e">
        <f t="shared" si="37"/>
        <v>#N/A</v>
      </c>
      <c r="AW187" s="531" t="e">
        <f t="shared" si="37"/>
        <v>#N/A</v>
      </c>
    </row>
    <row r="188" spans="37:49" x14ac:dyDescent="0.25">
      <c r="AK188" s="459">
        <v>128</v>
      </c>
      <c r="AL188" s="458" t="str">
        <f t="shared" ref="AL188:AL198" si="38">IF(ISNA(VLOOKUP($AK188,$AK$43:$AP$56,AL$59,FALSE)),"",VLOOKUP($AK188,$AK$43:$AP$56,AL$59,FALSE))</f>
        <v/>
      </c>
      <c r="AM188" s="532" t="e">
        <f t="shared" si="36"/>
        <v>#N/A</v>
      </c>
      <c r="AN188" s="532" t="e">
        <f t="shared" si="36"/>
        <v>#N/A</v>
      </c>
      <c r="AO188" s="532" t="e">
        <f t="shared" si="36"/>
        <v>#N/A</v>
      </c>
      <c r="AP188" s="531" t="e">
        <f t="shared" si="36"/>
        <v>#N/A</v>
      </c>
      <c r="AQ188" s="453" t="e">
        <f>NA()</f>
        <v>#N/A</v>
      </c>
      <c r="AR188" s="459"/>
      <c r="AS188" s="458"/>
      <c r="AT188" s="458"/>
      <c r="AU188" s="532" t="e">
        <f t="shared" si="33"/>
        <v>#N/A</v>
      </c>
      <c r="AV188" s="532" t="e">
        <f t="shared" si="37"/>
        <v>#N/A</v>
      </c>
      <c r="AW188" s="531" t="e">
        <f t="shared" si="37"/>
        <v>#N/A</v>
      </c>
    </row>
    <row r="189" spans="37:49" x14ac:dyDescent="0.25">
      <c r="AK189" s="459">
        <v>129</v>
      </c>
      <c r="AL189" s="458" t="str">
        <f t="shared" si="38"/>
        <v/>
      </c>
      <c r="AM189" s="532" t="e">
        <f t="shared" si="36"/>
        <v>#N/A</v>
      </c>
      <c r="AN189" s="532" t="e">
        <f t="shared" si="36"/>
        <v>#N/A</v>
      </c>
      <c r="AO189" s="532" t="e">
        <f t="shared" si="36"/>
        <v>#N/A</v>
      </c>
      <c r="AP189" s="531" t="e">
        <f t="shared" si="36"/>
        <v>#N/A</v>
      </c>
      <c r="AQ189" s="453" t="e">
        <f>NA()</f>
        <v>#N/A</v>
      </c>
      <c r="AR189" s="459"/>
      <c r="AS189" s="458"/>
      <c r="AT189" s="458"/>
      <c r="AU189" s="532" t="e">
        <f t="shared" ref="AU189:AU198" si="39">IF(ISBLANK(VLOOKUP($AK189,$AK$43:$AU$56,AU$59,FALSE)),NA(),VLOOKUP($AK189,$AK$43:$AU$56,AU$59,FALSE))</f>
        <v>#N/A</v>
      </c>
      <c r="AV189" s="532" t="e">
        <f t="shared" si="37"/>
        <v>#N/A</v>
      </c>
      <c r="AW189" s="531" t="e">
        <f t="shared" si="37"/>
        <v>#N/A</v>
      </c>
    </row>
    <row r="190" spans="37:49" x14ac:dyDescent="0.25">
      <c r="AK190" s="459">
        <v>130</v>
      </c>
      <c r="AL190" s="458" t="str">
        <f t="shared" si="38"/>
        <v/>
      </c>
      <c r="AM190" s="532" t="e">
        <f t="shared" si="36"/>
        <v>#N/A</v>
      </c>
      <c r="AN190" s="532" t="e">
        <f t="shared" si="36"/>
        <v>#N/A</v>
      </c>
      <c r="AO190" s="532" t="e">
        <f t="shared" si="36"/>
        <v>#N/A</v>
      </c>
      <c r="AP190" s="531" t="e">
        <f t="shared" si="36"/>
        <v>#N/A</v>
      </c>
      <c r="AQ190" s="453" t="e">
        <f>NA()</f>
        <v>#N/A</v>
      </c>
      <c r="AR190" s="459"/>
      <c r="AS190" s="458"/>
      <c r="AT190" s="458"/>
      <c r="AU190" s="532" t="e">
        <f t="shared" si="39"/>
        <v>#N/A</v>
      </c>
      <c r="AV190" s="532" t="e">
        <f t="shared" si="37"/>
        <v>#N/A</v>
      </c>
      <c r="AW190" s="531" t="e">
        <f t="shared" si="37"/>
        <v>#N/A</v>
      </c>
    </row>
    <row r="191" spans="37:49" x14ac:dyDescent="0.25">
      <c r="AK191" s="459">
        <v>131</v>
      </c>
      <c r="AL191" s="458" t="str">
        <f t="shared" si="38"/>
        <v>2 in.</v>
      </c>
      <c r="AM191" s="532" t="e">
        <f t="shared" si="36"/>
        <v>#REF!</v>
      </c>
      <c r="AN191" s="532" t="e">
        <f t="shared" si="36"/>
        <v>#N/A</v>
      </c>
      <c r="AO191" s="532" t="e">
        <f t="shared" si="36"/>
        <v>#DIV/0!</v>
      </c>
      <c r="AP191" s="531" t="e">
        <f t="shared" si="36"/>
        <v>#DIV/0!</v>
      </c>
      <c r="AQ191" s="533">
        <f>AQ67</f>
        <v>1</v>
      </c>
      <c r="AR191" s="459"/>
      <c r="AS191" s="458"/>
      <c r="AT191" s="458"/>
      <c r="AU191" s="532" t="e">
        <f t="shared" si="39"/>
        <v>#REF!</v>
      </c>
      <c r="AV191" s="532" t="e">
        <f t="shared" si="37"/>
        <v>#REF!</v>
      </c>
      <c r="AW191" s="531" t="str">
        <f t="shared" si="37"/>
        <v/>
      </c>
    </row>
    <row r="192" spans="37:49" x14ac:dyDescent="0.25">
      <c r="AK192" s="459">
        <v>132</v>
      </c>
      <c r="AL192" s="458" t="str">
        <f t="shared" si="38"/>
        <v/>
      </c>
      <c r="AM192" s="532" t="e">
        <f t="shared" si="36"/>
        <v>#N/A</v>
      </c>
      <c r="AN192" s="532" t="e">
        <f t="shared" si="36"/>
        <v>#N/A</v>
      </c>
      <c r="AO192" s="532" t="e">
        <f t="shared" si="36"/>
        <v>#N/A</v>
      </c>
      <c r="AP192" s="531" t="e">
        <f t="shared" si="36"/>
        <v>#N/A</v>
      </c>
      <c r="AQ192" s="453" t="e">
        <f>NA()</f>
        <v>#N/A</v>
      </c>
      <c r="AR192" s="459"/>
      <c r="AS192" s="458"/>
      <c r="AT192" s="458"/>
      <c r="AU192" s="532" t="e">
        <f t="shared" si="39"/>
        <v>#N/A</v>
      </c>
      <c r="AV192" s="532" t="e">
        <f t="shared" si="37"/>
        <v>#N/A</v>
      </c>
      <c r="AW192" s="531" t="e">
        <f t="shared" si="37"/>
        <v>#N/A</v>
      </c>
    </row>
    <row r="193" spans="37:49" x14ac:dyDescent="0.25">
      <c r="AK193" s="459">
        <v>133</v>
      </c>
      <c r="AL193" s="458" t="str">
        <f t="shared" si="38"/>
        <v/>
      </c>
      <c r="AM193" s="532" t="e">
        <f t="shared" si="36"/>
        <v>#N/A</v>
      </c>
      <c r="AN193" s="532" t="e">
        <f t="shared" si="36"/>
        <v>#N/A</v>
      </c>
      <c r="AO193" s="532" t="e">
        <f t="shared" si="36"/>
        <v>#N/A</v>
      </c>
      <c r="AP193" s="531" t="e">
        <f t="shared" si="36"/>
        <v>#N/A</v>
      </c>
      <c r="AQ193" s="453" t="e">
        <f>NA()</f>
        <v>#N/A</v>
      </c>
      <c r="AR193" s="459"/>
      <c r="AS193" s="458"/>
      <c r="AT193" s="458"/>
      <c r="AU193" s="532" t="e">
        <f t="shared" si="39"/>
        <v>#N/A</v>
      </c>
      <c r="AV193" s="532" t="e">
        <f t="shared" si="37"/>
        <v>#N/A</v>
      </c>
      <c r="AW193" s="531" t="e">
        <f t="shared" si="37"/>
        <v>#N/A</v>
      </c>
    </row>
    <row r="194" spans="37:49" x14ac:dyDescent="0.25">
      <c r="AK194" s="459">
        <v>134</v>
      </c>
      <c r="AL194" s="458" t="str">
        <f t="shared" si="38"/>
        <v/>
      </c>
      <c r="AM194" s="532" t="e">
        <f t="shared" si="36"/>
        <v>#N/A</v>
      </c>
      <c r="AN194" s="532" t="e">
        <f t="shared" si="36"/>
        <v>#N/A</v>
      </c>
      <c r="AO194" s="532" t="e">
        <f t="shared" si="36"/>
        <v>#N/A</v>
      </c>
      <c r="AP194" s="531" t="e">
        <f t="shared" si="36"/>
        <v>#N/A</v>
      </c>
      <c r="AQ194" s="453" t="e">
        <f>NA()</f>
        <v>#N/A</v>
      </c>
      <c r="AR194" s="459"/>
      <c r="AS194" s="458"/>
      <c r="AT194" s="458"/>
      <c r="AU194" s="532" t="e">
        <f t="shared" si="39"/>
        <v>#N/A</v>
      </c>
      <c r="AV194" s="532" t="e">
        <f t="shared" si="37"/>
        <v>#N/A</v>
      </c>
      <c r="AW194" s="531" t="e">
        <f t="shared" si="37"/>
        <v>#N/A</v>
      </c>
    </row>
    <row r="195" spans="37:49" x14ac:dyDescent="0.25">
      <c r="AK195" s="459">
        <v>135</v>
      </c>
      <c r="AL195" s="458" t="str">
        <f t="shared" si="38"/>
        <v/>
      </c>
      <c r="AM195" s="532" t="e">
        <f t="shared" si="36"/>
        <v>#N/A</v>
      </c>
      <c r="AN195" s="532" t="e">
        <f t="shared" si="36"/>
        <v>#N/A</v>
      </c>
      <c r="AO195" s="532" t="e">
        <f t="shared" si="36"/>
        <v>#N/A</v>
      </c>
      <c r="AP195" s="531" t="e">
        <f t="shared" si="36"/>
        <v>#N/A</v>
      </c>
      <c r="AQ195" s="453" t="e">
        <f>NA()</f>
        <v>#N/A</v>
      </c>
      <c r="AR195" s="459"/>
      <c r="AS195" s="458"/>
      <c r="AT195" s="458"/>
      <c r="AU195" s="532" t="e">
        <f t="shared" si="39"/>
        <v>#N/A</v>
      </c>
      <c r="AV195" s="532" t="e">
        <f t="shared" si="37"/>
        <v>#N/A</v>
      </c>
      <c r="AW195" s="531" t="e">
        <f t="shared" si="37"/>
        <v>#N/A</v>
      </c>
    </row>
    <row r="196" spans="37:49" x14ac:dyDescent="0.25">
      <c r="AK196" s="459">
        <v>136</v>
      </c>
      <c r="AL196" s="458" t="str">
        <f t="shared" si="38"/>
        <v/>
      </c>
      <c r="AM196" s="532" t="e">
        <f t="shared" si="36"/>
        <v>#N/A</v>
      </c>
      <c r="AN196" s="532" t="e">
        <f t="shared" si="36"/>
        <v>#N/A</v>
      </c>
      <c r="AO196" s="532" t="e">
        <f t="shared" si="36"/>
        <v>#N/A</v>
      </c>
      <c r="AP196" s="531" t="e">
        <f t="shared" si="36"/>
        <v>#N/A</v>
      </c>
      <c r="AQ196" s="453" t="e">
        <f>NA()</f>
        <v>#N/A</v>
      </c>
      <c r="AR196" s="459"/>
      <c r="AS196" s="458"/>
      <c r="AT196" s="458"/>
      <c r="AU196" s="532" t="e">
        <f t="shared" si="39"/>
        <v>#N/A</v>
      </c>
      <c r="AV196" s="532" t="e">
        <f t="shared" si="37"/>
        <v>#N/A</v>
      </c>
      <c r="AW196" s="531" t="e">
        <f t="shared" si="37"/>
        <v>#N/A</v>
      </c>
    </row>
    <row r="197" spans="37:49" x14ac:dyDescent="0.25">
      <c r="AK197" s="459">
        <v>137</v>
      </c>
      <c r="AL197" s="458" t="str">
        <f t="shared" si="38"/>
        <v/>
      </c>
      <c r="AM197" s="532" t="e">
        <f t="shared" si="36"/>
        <v>#N/A</v>
      </c>
      <c r="AN197" s="532" t="e">
        <f t="shared" si="36"/>
        <v>#N/A</v>
      </c>
      <c r="AO197" s="532" t="e">
        <f t="shared" si="36"/>
        <v>#N/A</v>
      </c>
      <c r="AP197" s="531" t="e">
        <f t="shared" si="36"/>
        <v>#N/A</v>
      </c>
      <c r="AQ197" s="453" t="e">
        <f>NA()</f>
        <v>#N/A</v>
      </c>
      <c r="AR197" s="459"/>
      <c r="AS197" s="458"/>
      <c r="AT197" s="458"/>
      <c r="AU197" s="532" t="e">
        <f t="shared" si="39"/>
        <v>#N/A</v>
      </c>
      <c r="AV197" s="532" t="e">
        <f t="shared" si="37"/>
        <v>#N/A</v>
      </c>
      <c r="AW197" s="531" t="e">
        <f t="shared" si="37"/>
        <v>#N/A</v>
      </c>
    </row>
    <row r="198" spans="37:49" x14ac:dyDescent="0.25">
      <c r="AK198" s="456">
        <v>138</v>
      </c>
      <c r="AL198" s="455" t="str">
        <f t="shared" si="38"/>
        <v/>
      </c>
      <c r="AM198" s="530" t="e">
        <f t="shared" si="36"/>
        <v>#N/A</v>
      </c>
      <c r="AN198" s="530" t="e">
        <f t="shared" si="36"/>
        <v>#N/A</v>
      </c>
      <c r="AO198" s="530" t="e">
        <f t="shared" si="36"/>
        <v>#N/A</v>
      </c>
      <c r="AP198" s="529" t="e">
        <f t="shared" si="36"/>
        <v>#N/A</v>
      </c>
      <c r="AQ198" s="453" t="e">
        <f>NA()</f>
        <v>#N/A</v>
      </c>
      <c r="AR198" s="456"/>
      <c r="AS198" s="455"/>
      <c r="AT198" s="455"/>
      <c r="AU198" s="530" t="e">
        <f t="shared" si="39"/>
        <v>#N/A</v>
      </c>
      <c r="AV198" s="530" t="e">
        <f t="shared" si="37"/>
        <v>#N/A</v>
      </c>
      <c r="AW198" s="529" t="e">
        <f t="shared" si="37"/>
        <v>#N/A</v>
      </c>
    </row>
  </sheetData>
  <mergeCells count="12">
    <mergeCell ref="H7:L7"/>
    <mergeCell ref="H8:L8"/>
    <mergeCell ref="H9:L9"/>
    <mergeCell ref="H10:L10"/>
    <mergeCell ref="O8:O20"/>
    <mergeCell ref="Q8:Q20"/>
    <mergeCell ref="R8:R20"/>
    <mergeCell ref="O21:O26"/>
    <mergeCell ref="P21:P26"/>
    <mergeCell ref="Q21:Q26"/>
    <mergeCell ref="R21:R26"/>
    <mergeCell ref="P8:P20"/>
  </mergeCells>
  <conditionalFormatting sqref="L30">
    <cfRule type="cellIs" dxfId="3" priority="1" operator="equal">
      <formula>1</formula>
    </cfRule>
  </conditionalFormatting>
  <printOptions horizontalCentered="1" verticalCentered="1"/>
  <pageMargins left="0.7" right="0.7" top="0.75" bottom="0.75" header="0.3" footer="0.3"/>
  <pageSetup scale="90" orientation="portrait" r:id="rId1"/>
  <colBreaks count="1" manualBreakCount="1">
    <brk id="14" min="3" max="51"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W198"/>
  <sheetViews>
    <sheetView view="pageBreakPreview" zoomScale="60" zoomScaleNormal="100" workbookViewId="0">
      <selection activeCell="A2" sqref="A2"/>
    </sheetView>
  </sheetViews>
  <sheetFormatPr defaultColWidth="9.140625" defaultRowHeight="15" x14ac:dyDescent="0.25"/>
  <cols>
    <col min="1" max="3" width="9.140625" style="311"/>
    <col min="4" max="4" width="9.140625" style="311" customWidth="1"/>
    <col min="5" max="5" width="9.140625" style="311"/>
    <col min="6" max="14" width="9.85546875" style="311" customWidth="1"/>
    <col min="15" max="18" width="2.28515625" style="311" customWidth="1"/>
    <col min="19" max="16384" width="9.140625" style="311"/>
  </cols>
  <sheetData>
    <row r="2" spans="1:18" ht="21" x14ac:dyDescent="0.35">
      <c r="F2" s="452" t="s">
        <v>147</v>
      </c>
    </row>
    <row r="3" spans="1:18" x14ac:dyDescent="0.25">
      <c r="F3" s="311" t="s">
        <v>146</v>
      </c>
    </row>
    <row r="4" spans="1:18" x14ac:dyDescent="0.25">
      <c r="E4" s="356"/>
      <c r="F4" s="339"/>
      <c r="G4" s="339"/>
      <c r="H4" s="339"/>
      <c r="I4" s="339"/>
      <c r="J4" s="385" t="e">
        <f>#REF!</f>
        <v>#REF!</v>
      </c>
      <c r="K4" s="339"/>
      <c r="L4" s="339"/>
      <c r="M4" s="339"/>
      <c r="N4" s="338"/>
      <c r="O4" s="316"/>
      <c r="P4" s="316"/>
      <c r="Q4" s="316"/>
      <c r="R4" s="316"/>
    </row>
    <row r="5" spans="1:18" x14ac:dyDescent="0.25">
      <c r="E5" s="317"/>
      <c r="F5" s="316"/>
      <c r="G5" s="316"/>
      <c r="H5" s="316"/>
      <c r="I5" s="316"/>
      <c r="J5" s="384" t="e">
        <f>#REF!</f>
        <v>#REF!</v>
      </c>
      <c r="K5" s="316"/>
      <c r="L5" s="316"/>
      <c r="M5" s="316"/>
      <c r="N5" s="315"/>
      <c r="O5" s="316"/>
      <c r="P5" s="316"/>
      <c r="Q5" s="316"/>
      <c r="R5" s="316"/>
    </row>
    <row r="6" spans="1:18" x14ac:dyDescent="0.25">
      <c r="E6" s="317"/>
      <c r="F6" s="316"/>
      <c r="G6" s="316"/>
      <c r="H6" s="316"/>
      <c r="I6" s="316"/>
      <c r="J6" s="316"/>
      <c r="K6" s="316"/>
      <c r="L6" s="316"/>
      <c r="M6" s="316"/>
      <c r="N6" s="315"/>
      <c r="O6" s="316"/>
      <c r="P6" s="316"/>
      <c r="Q6" s="316"/>
      <c r="R6" s="316"/>
    </row>
    <row r="7" spans="1:18" x14ac:dyDescent="0.25">
      <c r="E7" s="317"/>
      <c r="F7" s="383"/>
      <c r="G7" s="382" t="e">
        <f>#REF!</f>
        <v>#REF!</v>
      </c>
      <c r="H7" s="784" t="e">
        <f>#REF!</f>
        <v>#REF!</v>
      </c>
      <c r="I7" s="784"/>
      <c r="J7" s="784"/>
      <c r="K7" s="784"/>
      <c r="L7" s="785"/>
      <c r="M7" s="316"/>
      <c r="N7" s="315"/>
      <c r="O7" s="316"/>
      <c r="P7" s="316"/>
      <c r="Q7" s="316"/>
      <c r="R7" s="316"/>
    </row>
    <row r="8" spans="1:18" ht="15" customHeight="1" x14ac:dyDescent="0.25">
      <c r="E8" s="317"/>
      <c r="F8" s="381"/>
      <c r="G8" s="380" t="e">
        <f>#REF!</f>
        <v>#REF!</v>
      </c>
      <c r="H8" s="786" t="e">
        <f>#REF!</f>
        <v>#REF!</v>
      </c>
      <c r="I8" s="786"/>
      <c r="J8" s="786"/>
      <c r="K8" s="786"/>
      <c r="L8" s="787"/>
      <c r="M8" s="316"/>
      <c r="N8" s="315"/>
      <c r="O8" s="790" t="e">
        <f>#REF!</f>
        <v>#REF!</v>
      </c>
      <c r="P8" s="792" t="e">
        <f>#REF!</f>
        <v>#REF!</v>
      </c>
      <c r="Q8" s="792" t="e">
        <f>#REF!</f>
        <v>#REF!</v>
      </c>
      <c r="R8" s="794" t="e">
        <f>#REF!</f>
        <v>#REF!</v>
      </c>
    </row>
    <row r="9" spans="1:18" x14ac:dyDescent="0.25">
      <c r="E9" s="317"/>
      <c r="F9" s="381"/>
      <c r="G9" s="380" t="e">
        <f>#REF!</f>
        <v>#REF!</v>
      </c>
      <c r="H9" s="786" t="e">
        <f>#REF!</f>
        <v>#REF!</v>
      </c>
      <c r="I9" s="786"/>
      <c r="J9" s="786"/>
      <c r="K9" s="786"/>
      <c r="L9" s="787"/>
      <c r="M9" s="316"/>
      <c r="N9" s="315"/>
      <c r="O9" s="791"/>
      <c r="P9" s="793"/>
      <c r="Q9" s="793"/>
      <c r="R9" s="795"/>
    </row>
    <row r="10" spans="1:18" x14ac:dyDescent="0.25">
      <c r="E10" s="317"/>
      <c r="F10" s="379"/>
      <c r="G10" s="378" t="e">
        <f>#REF!</f>
        <v>#REF!</v>
      </c>
      <c r="H10" s="788" t="e">
        <f>#REF!</f>
        <v>#REF!</v>
      </c>
      <c r="I10" s="788"/>
      <c r="J10" s="788"/>
      <c r="K10" s="788"/>
      <c r="L10" s="789"/>
      <c r="M10" s="316"/>
      <c r="N10" s="315"/>
      <c r="O10" s="791"/>
      <c r="P10" s="793"/>
      <c r="Q10" s="793"/>
      <c r="R10" s="795"/>
    </row>
    <row r="11" spans="1:18" x14ac:dyDescent="0.25">
      <c r="E11" s="317"/>
      <c r="F11" s="316"/>
      <c r="G11" s="316"/>
      <c r="H11" s="316"/>
      <c r="I11" s="316"/>
      <c r="J11" s="316"/>
      <c r="K11" s="316"/>
      <c r="L11" s="316"/>
      <c r="M11" s="316"/>
      <c r="N11" s="315"/>
      <c r="O11" s="791"/>
      <c r="P11" s="793"/>
      <c r="Q11" s="793"/>
      <c r="R11" s="795"/>
    </row>
    <row r="12" spans="1:18" x14ac:dyDescent="0.25">
      <c r="E12" s="317"/>
      <c r="F12" s="316"/>
      <c r="G12" s="316"/>
      <c r="H12" s="377"/>
      <c r="I12" s="341"/>
      <c r="J12" s="451" t="e">
        <f>#REF!</f>
        <v>#REF!</v>
      </c>
      <c r="K12" s="386" t="e">
        <f>#REF!</f>
        <v>#REF!</v>
      </c>
      <c r="L12" s="376" t="e">
        <f>#REF!</f>
        <v>#REF!</v>
      </c>
      <c r="M12" s="316"/>
      <c r="N12" s="315"/>
      <c r="O12" s="791"/>
      <c r="P12" s="793"/>
      <c r="Q12" s="793"/>
      <c r="R12" s="795"/>
    </row>
    <row r="13" spans="1:18" x14ac:dyDescent="0.25">
      <c r="E13" s="375"/>
      <c r="F13" s="356" t="e">
        <f>#REF!</f>
        <v>#REF!</v>
      </c>
      <c r="G13" s="339"/>
      <c r="H13" s="338"/>
      <c r="I13" s="356" t="e">
        <f>#REF!</f>
        <v>#REF!</v>
      </c>
      <c r="J13" s="356" t="e">
        <f>#REF!</f>
        <v>#REF!</v>
      </c>
      <c r="K13" s="338"/>
      <c r="L13" s="356" t="e">
        <f>#REF!</f>
        <v>#REF!</v>
      </c>
      <c r="M13" s="338"/>
      <c r="N13" s="429" t="e">
        <f>#REF!</f>
        <v>#REF!</v>
      </c>
      <c r="O13" s="791"/>
      <c r="P13" s="793"/>
      <c r="Q13" s="793"/>
      <c r="R13" s="795"/>
    </row>
    <row r="14" spans="1:18" x14ac:dyDescent="0.25">
      <c r="E14" s="374"/>
      <c r="F14" s="450" t="e">
        <f>#REF!</f>
        <v>#REF!</v>
      </c>
      <c r="G14" s="333" t="e">
        <f>#REF!</f>
        <v>#REF!</v>
      </c>
      <c r="H14" s="449" t="e">
        <f>#REF!</f>
        <v>#REF!</v>
      </c>
      <c r="I14" s="449" t="e">
        <f>#REF!</f>
        <v>#REF!</v>
      </c>
      <c r="J14" s="450" t="e">
        <f>#REF!</f>
        <v>#REF!</v>
      </c>
      <c r="K14" s="449" t="e">
        <f>#REF!</f>
        <v>#REF!</v>
      </c>
      <c r="L14" s="317" t="e">
        <f>#REF!</f>
        <v>#REF!</v>
      </c>
      <c r="M14" s="315"/>
      <c r="N14" s="448" t="e">
        <f>#REF!</f>
        <v>#REF!</v>
      </c>
      <c r="O14" s="791"/>
      <c r="P14" s="793"/>
      <c r="Q14" s="793"/>
      <c r="R14" s="795"/>
    </row>
    <row r="15" spans="1:18" x14ac:dyDescent="0.25">
      <c r="A15" s="356" t="s">
        <v>145</v>
      </c>
      <c r="B15" s="339"/>
      <c r="C15" s="338"/>
      <c r="E15" s="373" t="e">
        <f>#REF!</f>
        <v>#REF!</v>
      </c>
      <c r="F15" s="372" t="e">
        <f>#REF!</f>
        <v>#REF!</v>
      </c>
      <c r="G15" s="447" t="e">
        <f>#REF!</f>
        <v>#REF!</v>
      </c>
      <c r="H15" s="446" t="e">
        <f>#REF!</f>
        <v>#REF!</v>
      </c>
      <c r="I15" s="446" t="e">
        <f>#REF!</f>
        <v>#REF!</v>
      </c>
      <c r="J15" s="372" t="e">
        <f>#REF!</f>
        <v>#REF!</v>
      </c>
      <c r="K15" s="446" t="e">
        <f>#REF!</f>
        <v>#REF!</v>
      </c>
      <c r="L15" s="372" t="e">
        <f>#REF!</f>
        <v>#REF!</v>
      </c>
      <c r="M15" s="446" t="e">
        <f>#REF!</f>
        <v>#REF!</v>
      </c>
      <c r="N15" s="445" t="e">
        <f>#REF!</f>
        <v>#REF!</v>
      </c>
      <c r="O15" s="791"/>
      <c r="P15" s="793"/>
      <c r="Q15" s="793"/>
      <c r="R15" s="795"/>
    </row>
    <row r="16" spans="1:18" x14ac:dyDescent="0.25">
      <c r="A16" s="317">
        <v>0</v>
      </c>
      <c r="B16" s="316">
        <v>0</v>
      </c>
      <c r="C16" s="389">
        <f t="shared" ref="C16:C28" si="0">1-(A16+B16)/2/100</f>
        <v>1</v>
      </c>
      <c r="D16" s="408" t="e">
        <f>#REF!-#REF!</f>
        <v>#REF!</v>
      </c>
      <c r="E16" s="371" t="e">
        <f>#REF!</f>
        <v>#REF!</v>
      </c>
      <c r="F16" s="443" t="e">
        <f>#REF!</f>
        <v>#REF!</v>
      </c>
      <c r="G16" s="444" t="e">
        <f>#REF!</f>
        <v>#REF!</v>
      </c>
      <c r="H16" s="442" t="e">
        <f>#REF!</f>
        <v>#REF!</v>
      </c>
      <c r="I16" s="442" t="e">
        <f>#REF!</f>
        <v>#REF!</v>
      </c>
      <c r="J16" s="443" t="e">
        <f>#REF!</f>
        <v>#REF!</v>
      </c>
      <c r="K16" s="442" t="e">
        <f>#REF!</f>
        <v>#REF!</v>
      </c>
      <c r="L16" s="370" t="e">
        <f>#REF!</f>
        <v>#REF!</v>
      </c>
      <c r="M16" s="369" t="e">
        <f>#REF!</f>
        <v>#REF!</v>
      </c>
      <c r="N16" s="330" t="e">
        <f>#REF!</f>
        <v>#REF!</v>
      </c>
      <c r="O16" s="791"/>
      <c r="P16" s="793"/>
      <c r="Q16" s="793"/>
      <c r="R16" s="795"/>
    </row>
    <row r="17" spans="1:18" x14ac:dyDescent="0.25">
      <c r="A17" s="317">
        <v>0</v>
      </c>
      <c r="B17" s="316">
        <v>0</v>
      </c>
      <c r="C17" s="389">
        <f t="shared" si="0"/>
        <v>1</v>
      </c>
      <c r="D17" s="408" t="e">
        <f>#REF!-#REF!</f>
        <v>#REF!</v>
      </c>
      <c r="E17" s="368" t="e">
        <f>#REF!</f>
        <v>#REF!</v>
      </c>
      <c r="F17" s="440" t="e">
        <f>#REF!</f>
        <v>#REF!</v>
      </c>
      <c r="G17" s="441" t="e">
        <f>#REF!</f>
        <v>#REF!</v>
      </c>
      <c r="H17" s="439" t="e">
        <f>#REF!</f>
        <v>#REF!</v>
      </c>
      <c r="I17" s="439" t="e">
        <f>#REF!</f>
        <v>#REF!</v>
      </c>
      <c r="J17" s="440" t="e">
        <f>#REF!</f>
        <v>#REF!</v>
      </c>
      <c r="K17" s="439" t="e">
        <f>#REF!</f>
        <v>#REF!</v>
      </c>
      <c r="L17" s="363" t="e">
        <f>#REF!</f>
        <v>#REF!</v>
      </c>
      <c r="M17" s="362" t="e">
        <f>#REF!</f>
        <v>#REF!</v>
      </c>
      <c r="N17" s="321" t="e">
        <f>#REF!</f>
        <v>#REF!</v>
      </c>
      <c r="O17" s="791"/>
      <c r="P17" s="793"/>
      <c r="Q17" s="793"/>
      <c r="R17" s="795"/>
    </row>
    <row r="18" spans="1:18" x14ac:dyDescent="0.25">
      <c r="A18" s="317">
        <v>0</v>
      </c>
      <c r="B18" s="316">
        <v>0</v>
      </c>
      <c r="C18" s="389">
        <f t="shared" si="0"/>
        <v>1</v>
      </c>
      <c r="D18" s="408" t="e">
        <f>#REF!-#REF!</f>
        <v>#REF!</v>
      </c>
      <c r="E18" s="364" t="e">
        <f>#REF!</f>
        <v>#REF!</v>
      </c>
      <c r="F18" s="440" t="e">
        <f>#REF!</f>
        <v>#REF!</v>
      </c>
      <c r="G18" s="441" t="e">
        <f>#REF!</f>
        <v>#REF!</v>
      </c>
      <c r="H18" s="439" t="e">
        <f>#REF!</f>
        <v>#REF!</v>
      </c>
      <c r="I18" s="439" t="e">
        <f>#REF!</f>
        <v>#REF!</v>
      </c>
      <c r="J18" s="440" t="e">
        <f>#REF!</f>
        <v>#REF!</v>
      </c>
      <c r="K18" s="439" t="e">
        <f>#REF!</f>
        <v>#REF!</v>
      </c>
      <c r="L18" s="363" t="e">
        <f>#REF!</f>
        <v>#REF!</v>
      </c>
      <c r="M18" s="362" t="e">
        <f>#REF!</f>
        <v>#REF!</v>
      </c>
      <c r="N18" s="321" t="e">
        <f>#REF!</f>
        <v>#REF!</v>
      </c>
      <c r="O18" s="791"/>
      <c r="P18" s="793"/>
      <c r="Q18" s="793"/>
      <c r="R18" s="795"/>
    </row>
    <row r="19" spans="1:18" x14ac:dyDescent="0.25">
      <c r="A19" s="317">
        <v>0</v>
      </c>
      <c r="B19" s="316">
        <v>0</v>
      </c>
      <c r="C19" s="389">
        <f t="shared" si="0"/>
        <v>1</v>
      </c>
      <c r="D19" s="408" t="e">
        <f>#REF!-#REF!</f>
        <v>#REF!</v>
      </c>
      <c r="E19" s="367" t="e">
        <f>#REF!</f>
        <v>#REF!</v>
      </c>
      <c r="F19" s="440" t="e">
        <f>#REF!</f>
        <v>#REF!</v>
      </c>
      <c r="G19" s="441" t="e">
        <f>#REF!</f>
        <v>#REF!</v>
      </c>
      <c r="H19" s="439" t="e">
        <f>#REF!</f>
        <v>#REF!</v>
      </c>
      <c r="I19" s="439" t="e">
        <f>#REF!</f>
        <v>#REF!</v>
      </c>
      <c r="J19" s="440" t="e">
        <f>#REF!</f>
        <v>#REF!</v>
      </c>
      <c r="K19" s="439" t="e">
        <f>#REF!</f>
        <v>#REF!</v>
      </c>
      <c r="L19" s="363" t="e">
        <f>#REF!</f>
        <v>#REF!</v>
      </c>
      <c r="M19" s="362" t="e">
        <f>#REF!</f>
        <v>#REF!</v>
      </c>
      <c r="N19" s="321" t="e">
        <f>#REF!</f>
        <v>#REF!</v>
      </c>
      <c r="O19" s="791"/>
      <c r="P19" s="793"/>
      <c r="Q19" s="793"/>
      <c r="R19" s="795"/>
    </row>
    <row r="20" spans="1:18" x14ac:dyDescent="0.25">
      <c r="A20" s="317">
        <v>5</v>
      </c>
      <c r="B20" s="316">
        <v>15</v>
      </c>
      <c r="C20" s="389">
        <f t="shared" si="0"/>
        <v>0.9</v>
      </c>
      <c r="D20" s="408" t="e">
        <f>#REF!-#REF!</f>
        <v>#REF!</v>
      </c>
      <c r="E20" s="366" t="e">
        <f>#REF!</f>
        <v>#REF!</v>
      </c>
      <c r="F20" s="440" t="e">
        <f>#REF!</f>
        <v>#REF!</v>
      </c>
      <c r="G20" s="441" t="e">
        <f>#REF!</f>
        <v>#REF!</v>
      </c>
      <c r="H20" s="439" t="e">
        <f>#REF!</f>
        <v>#REF!</v>
      </c>
      <c r="I20" s="439" t="e">
        <f>#REF!</f>
        <v>#REF!</v>
      </c>
      <c r="J20" s="440" t="e">
        <f>#REF!</f>
        <v>#REF!</v>
      </c>
      <c r="K20" s="439" t="e">
        <f>#REF!</f>
        <v>#REF!</v>
      </c>
      <c r="L20" s="363" t="e">
        <f>#REF!</f>
        <v>#REF!</v>
      </c>
      <c r="M20" s="362" t="e">
        <f>#REF!</f>
        <v>#REF!</v>
      </c>
      <c r="N20" s="321" t="e">
        <f>#REF!</f>
        <v>#REF!</v>
      </c>
      <c r="O20" s="791"/>
      <c r="P20" s="793"/>
      <c r="Q20" s="793"/>
      <c r="R20" s="795"/>
    </row>
    <row r="21" spans="1:18" ht="15" customHeight="1" x14ac:dyDescent="0.25">
      <c r="A21" s="317">
        <v>19</v>
      </c>
      <c r="B21" s="316">
        <v>29</v>
      </c>
      <c r="C21" s="389">
        <f t="shared" si="0"/>
        <v>0.76</v>
      </c>
      <c r="D21" s="408" t="e">
        <f>#REF!-#REF!</f>
        <v>#REF!</v>
      </c>
      <c r="E21" s="365" t="e">
        <f>#REF!</f>
        <v>#REF!</v>
      </c>
      <c r="F21" s="440" t="e">
        <f>#REF!</f>
        <v>#REF!</v>
      </c>
      <c r="G21" s="441" t="e">
        <f>#REF!</f>
        <v>#REF!</v>
      </c>
      <c r="H21" s="439" t="e">
        <f>#REF!</f>
        <v>#REF!</v>
      </c>
      <c r="I21" s="439" t="e">
        <f>#REF!</f>
        <v>#REF!</v>
      </c>
      <c r="J21" s="440" t="e">
        <f>#REF!</f>
        <v>#REF!</v>
      </c>
      <c r="K21" s="439" t="e">
        <f>#REF!</f>
        <v>#REF!</v>
      </c>
      <c r="L21" s="363" t="e">
        <f>#REF!</f>
        <v>#REF!</v>
      </c>
      <c r="M21" s="362" t="e">
        <f>#REF!</f>
        <v>#REF!</v>
      </c>
      <c r="N21" s="321" t="e">
        <f>#REF!</f>
        <v>#REF!</v>
      </c>
      <c r="O21" s="796" t="e">
        <f>#REF!</f>
        <v>#REF!</v>
      </c>
      <c r="P21" s="798" t="e">
        <f>#REF!</f>
        <v>#REF!</v>
      </c>
      <c r="Q21" s="798" t="e">
        <f>#REF!</f>
        <v>#REF!</v>
      </c>
      <c r="R21" s="800" t="e">
        <f>#REF!</f>
        <v>#REF!</v>
      </c>
    </row>
    <row r="22" spans="1:18" x14ac:dyDescent="0.25">
      <c r="A22" s="317">
        <v>36</v>
      </c>
      <c r="B22" s="316">
        <v>46</v>
      </c>
      <c r="C22" s="389">
        <f t="shared" si="0"/>
        <v>0.59000000000000008</v>
      </c>
      <c r="D22" s="408" t="e">
        <f>#REF!-#REF!</f>
        <v>#REF!</v>
      </c>
      <c r="E22" s="364" t="e">
        <f>#REF!</f>
        <v>#REF!</v>
      </c>
      <c r="F22" s="440" t="e">
        <f>#REF!</f>
        <v>#REF!</v>
      </c>
      <c r="G22" s="441" t="e">
        <f>#REF!</f>
        <v>#REF!</v>
      </c>
      <c r="H22" s="439" t="e">
        <f>#REF!</f>
        <v>#REF!</v>
      </c>
      <c r="I22" s="439" t="e">
        <f>#REF!</f>
        <v>#REF!</v>
      </c>
      <c r="J22" s="440" t="e">
        <f>#REF!</f>
        <v>#REF!</v>
      </c>
      <c r="K22" s="439" t="e">
        <f>#REF!</f>
        <v>#REF!</v>
      </c>
      <c r="L22" s="363" t="e">
        <f>#REF!</f>
        <v>#REF!</v>
      </c>
      <c r="M22" s="362" t="e">
        <f>#REF!</f>
        <v>#REF!</v>
      </c>
      <c r="N22" s="321" t="e">
        <f>#REF!</f>
        <v>#REF!</v>
      </c>
      <c r="O22" s="796"/>
      <c r="P22" s="798"/>
      <c r="Q22" s="798"/>
      <c r="R22" s="800"/>
    </row>
    <row r="23" spans="1:18" x14ac:dyDescent="0.25">
      <c r="A23" s="317">
        <v>53</v>
      </c>
      <c r="B23" s="316">
        <v>63</v>
      </c>
      <c r="C23" s="389">
        <f t="shared" si="0"/>
        <v>0.42000000000000004</v>
      </c>
      <c r="D23" s="408" t="e">
        <f>#REF!-#REF!</f>
        <v>#REF!</v>
      </c>
      <c r="E23" s="364" t="e">
        <f>#REF!</f>
        <v>#REF!</v>
      </c>
      <c r="F23" s="440" t="e">
        <f>#REF!</f>
        <v>#REF!</v>
      </c>
      <c r="G23" s="441" t="e">
        <f>#REF!</f>
        <v>#REF!</v>
      </c>
      <c r="H23" s="439" t="e">
        <f>#REF!</f>
        <v>#REF!</v>
      </c>
      <c r="I23" s="439" t="e">
        <f>#REF!</f>
        <v>#REF!</v>
      </c>
      <c r="J23" s="440" t="e">
        <f>#REF!</f>
        <v>#REF!</v>
      </c>
      <c r="K23" s="439" t="e">
        <f>#REF!</f>
        <v>#REF!</v>
      </c>
      <c r="L23" s="363" t="e">
        <f>#REF!</f>
        <v>#REF!</v>
      </c>
      <c r="M23" s="362" t="e">
        <f>#REF!</f>
        <v>#REF!</v>
      </c>
      <c r="N23" s="321" t="e">
        <f>#REF!</f>
        <v>#REF!</v>
      </c>
      <c r="O23" s="796"/>
      <c r="P23" s="798"/>
      <c r="Q23" s="798"/>
      <c r="R23" s="800"/>
    </row>
    <row r="24" spans="1:18" x14ac:dyDescent="0.25">
      <c r="A24" s="317">
        <v>67</v>
      </c>
      <c r="B24" s="316">
        <v>77</v>
      </c>
      <c r="C24" s="389">
        <f t="shared" si="0"/>
        <v>0.28000000000000003</v>
      </c>
      <c r="D24" s="408" t="e">
        <f>#REF!-#REF!</f>
        <v>#REF!</v>
      </c>
      <c r="E24" s="364" t="e">
        <f>#REF!</f>
        <v>#REF!</v>
      </c>
      <c r="F24" s="440" t="e">
        <f>#REF!</f>
        <v>#REF!</v>
      </c>
      <c r="G24" s="441" t="e">
        <f>#REF!</f>
        <v>#REF!</v>
      </c>
      <c r="H24" s="439" t="e">
        <f>#REF!</f>
        <v>#REF!</v>
      </c>
      <c r="I24" s="439" t="e">
        <f>#REF!</f>
        <v>#REF!</v>
      </c>
      <c r="J24" s="440" t="e">
        <f>#REF!</f>
        <v>#REF!</v>
      </c>
      <c r="K24" s="439" t="e">
        <f>#REF!</f>
        <v>#REF!</v>
      </c>
      <c r="L24" s="363" t="e">
        <f>#REF!</f>
        <v>#REF!</v>
      </c>
      <c r="M24" s="362" t="e">
        <f>#REF!</f>
        <v>#REF!</v>
      </c>
      <c r="N24" s="321" t="e">
        <f>#REF!</f>
        <v>#REF!</v>
      </c>
      <c r="O24" s="796"/>
      <c r="P24" s="798"/>
      <c r="Q24" s="798"/>
      <c r="R24" s="800"/>
    </row>
    <row r="25" spans="1:18" x14ac:dyDescent="0.25">
      <c r="A25" s="317">
        <v>80</v>
      </c>
      <c r="B25" s="316">
        <v>88</v>
      </c>
      <c r="C25" s="389">
        <f t="shared" si="0"/>
        <v>0.16000000000000003</v>
      </c>
      <c r="D25" s="408" t="e">
        <f>#REF!-#REF!</f>
        <v>#REF!</v>
      </c>
      <c r="E25" s="364" t="e">
        <f>#REF!</f>
        <v>#REF!</v>
      </c>
      <c r="F25" s="440" t="e">
        <f>#REF!</f>
        <v>#REF!</v>
      </c>
      <c r="G25" s="441" t="e">
        <f>#REF!</f>
        <v>#REF!</v>
      </c>
      <c r="H25" s="439" t="e">
        <f>#REF!</f>
        <v>#REF!</v>
      </c>
      <c r="I25" s="439" t="e">
        <f>#REF!</f>
        <v>#REF!</v>
      </c>
      <c r="J25" s="440" t="e">
        <f>#REF!</f>
        <v>#REF!</v>
      </c>
      <c r="K25" s="439" t="e">
        <f>#REF!</f>
        <v>#REF!</v>
      </c>
      <c r="L25" s="363" t="e">
        <f>#REF!</f>
        <v>#REF!</v>
      </c>
      <c r="M25" s="362" t="e">
        <f>#REF!</f>
        <v>#REF!</v>
      </c>
      <c r="N25" s="321" t="e">
        <f>#REF!</f>
        <v>#REF!</v>
      </c>
      <c r="O25" s="796"/>
      <c r="P25" s="798"/>
      <c r="Q25" s="798"/>
      <c r="R25" s="800"/>
    </row>
    <row r="26" spans="1:18" x14ac:dyDescent="0.25">
      <c r="A26" s="317">
        <v>89</v>
      </c>
      <c r="B26" s="316">
        <v>97</v>
      </c>
      <c r="C26" s="389">
        <f t="shared" si="0"/>
        <v>6.9999999999999951E-2</v>
      </c>
      <c r="D26" s="408" t="e">
        <f>#REF!-#REF!</f>
        <v>#REF!</v>
      </c>
      <c r="E26" s="364" t="e">
        <f>#REF!</f>
        <v>#REF!</v>
      </c>
      <c r="F26" s="440" t="e">
        <f>#REF!</f>
        <v>#REF!</v>
      </c>
      <c r="G26" s="441" t="e">
        <f>#REF!</f>
        <v>#REF!</v>
      </c>
      <c r="H26" s="439" t="e">
        <f>#REF!</f>
        <v>#REF!</v>
      </c>
      <c r="I26" s="439" t="e">
        <f>#REF!</f>
        <v>#REF!</v>
      </c>
      <c r="J26" s="440" t="e">
        <f>#REF!</f>
        <v>#REF!</v>
      </c>
      <c r="K26" s="439" t="e">
        <f>#REF!</f>
        <v>#REF!</v>
      </c>
      <c r="L26" s="363" t="e">
        <f>#REF!</f>
        <v>#REF!</v>
      </c>
      <c r="M26" s="362" t="e">
        <f>#REF!</f>
        <v>#REF!</v>
      </c>
      <c r="N26" s="321" t="e">
        <f>#REF!</f>
        <v>#REF!</v>
      </c>
      <c r="O26" s="797"/>
      <c r="P26" s="799"/>
      <c r="Q26" s="799"/>
      <c r="R26" s="801"/>
    </row>
    <row r="27" spans="1:18" x14ac:dyDescent="0.25">
      <c r="A27" s="317">
        <v>95</v>
      </c>
      <c r="B27" s="316">
        <v>100</v>
      </c>
      <c r="C27" s="389">
        <f t="shared" si="0"/>
        <v>2.5000000000000022E-2</v>
      </c>
      <c r="D27" s="408" t="e">
        <f>#REF!-#REF!</f>
        <v>#REF!</v>
      </c>
      <c r="E27" s="364" t="e">
        <f>#REF!</f>
        <v>#REF!</v>
      </c>
      <c r="F27" s="440" t="e">
        <f>#REF!</f>
        <v>#REF!</v>
      </c>
      <c r="G27" s="441" t="e">
        <f>#REF!</f>
        <v>#REF!</v>
      </c>
      <c r="H27" s="439" t="e">
        <f>#REF!</f>
        <v>#REF!</v>
      </c>
      <c r="I27" s="439" t="e">
        <f>#REF!</f>
        <v>#REF!</v>
      </c>
      <c r="J27" s="440" t="e">
        <f>#REF!</f>
        <v>#REF!</v>
      </c>
      <c r="K27" s="439" t="e">
        <f>#REF!</f>
        <v>#REF!</v>
      </c>
      <c r="L27" s="363" t="e">
        <f>#REF!</f>
        <v>#REF!</v>
      </c>
      <c r="M27" s="362" t="e">
        <f>#REF!</f>
        <v>#REF!</v>
      </c>
      <c r="N27" s="321" t="e">
        <f>#REF!</f>
        <v>#REF!</v>
      </c>
      <c r="O27" s="328"/>
      <c r="P27" s="328"/>
      <c r="Q27" s="328"/>
      <c r="R27" s="328"/>
    </row>
    <row r="28" spans="1:18" x14ac:dyDescent="0.25">
      <c r="A28" s="314">
        <v>98</v>
      </c>
      <c r="B28" s="313">
        <v>100</v>
      </c>
      <c r="C28" s="387">
        <f t="shared" si="0"/>
        <v>1.0000000000000009E-2</v>
      </c>
      <c r="D28" s="408" t="e">
        <f>#REF!-#REF!</f>
        <v>#REF!</v>
      </c>
      <c r="E28" s="364" t="e">
        <f>#REF!</f>
        <v>#REF!</v>
      </c>
      <c r="F28" s="440" t="e">
        <f>#REF!</f>
        <v>#REF!</v>
      </c>
      <c r="G28" s="441" t="e">
        <f>#REF!</f>
        <v>#REF!</v>
      </c>
      <c r="H28" s="439" t="e">
        <f>#REF!</f>
        <v>#REF!</v>
      </c>
      <c r="I28" s="439" t="e">
        <f>#REF!</f>
        <v>#REF!</v>
      </c>
      <c r="J28" s="440" t="e">
        <f>#REF!</f>
        <v>#REF!</v>
      </c>
      <c r="K28" s="439" t="e">
        <f>#REF!</f>
        <v>#REF!</v>
      </c>
      <c r="L28" s="363" t="e">
        <f>#REF!</f>
        <v>#REF!</v>
      </c>
      <c r="M28" s="362" t="e">
        <f>#REF!</f>
        <v>#REF!</v>
      </c>
      <c r="N28" s="321" t="e">
        <f>#REF!</f>
        <v>#REF!</v>
      </c>
      <c r="O28" s="328"/>
      <c r="P28" s="328"/>
      <c r="Q28" s="328"/>
      <c r="R28" s="328"/>
    </row>
    <row r="29" spans="1:18" x14ac:dyDescent="0.25">
      <c r="E29" s="361" t="e">
        <f>#REF!</f>
        <v>#REF!</v>
      </c>
      <c r="F29" s="437" t="e">
        <f>#REF!</f>
        <v>#REF!</v>
      </c>
      <c r="G29" s="438" t="e">
        <f>#REF!</f>
        <v>#REF!</v>
      </c>
      <c r="H29" s="436" t="e">
        <f>#REF!</f>
        <v>#REF!</v>
      </c>
      <c r="I29" s="436" t="e">
        <f>#REF!</f>
        <v>#REF!</v>
      </c>
      <c r="J29" s="437" t="e">
        <f>#REF!</f>
        <v>#REF!</v>
      </c>
      <c r="K29" s="436" t="e">
        <f>#REF!</f>
        <v>#REF!</v>
      </c>
      <c r="L29" s="360" t="e">
        <f>#REF!</f>
        <v>#REF!</v>
      </c>
      <c r="M29" s="359" t="e">
        <f>#REF!</f>
        <v>#REF!</v>
      </c>
      <c r="N29" s="318" t="e">
        <f>#REF!</f>
        <v>#REF!</v>
      </c>
      <c r="O29" s="328"/>
      <c r="P29" s="328"/>
      <c r="Q29" s="328"/>
      <c r="R29" s="328"/>
    </row>
    <row r="30" spans="1:18" x14ac:dyDescent="0.25">
      <c r="E30" s="358" t="e">
        <f>#REF!</f>
        <v>#REF!</v>
      </c>
      <c r="F30" s="434" t="e">
        <f>#REF!</f>
        <v>#REF!</v>
      </c>
      <c r="G30" s="435" t="e">
        <f>#REF!</f>
        <v>#REF!</v>
      </c>
      <c r="H30" s="433" t="e">
        <f>#REF!</f>
        <v>#REF!</v>
      </c>
      <c r="I30" s="433" t="e">
        <f>#REF!</f>
        <v>#REF!</v>
      </c>
      <c r="J30" s="434" t="e">
        <f>#REF!</f>
        <v>#REF!</v>
      </c>
      <c r="K30" s="433" t="e">
        <f>#REF!</f>
        <v>#REF!</v>
      </c>
      <c r="L30" s="357" t="e">
        <f>#REF!</f>
        <v>#REF!</v>
      </c>
      <c r="M30" s="316"/>
      <c r="N30" s="315"/>
      <c r="O30" s="316"/>
      <c r="P30" s="316"/>
      <c r="Q30" s="316"/>
      <c r="R30" s="316"/>
    </row>
    <row r="31" spans="1:18" x14ac:dyDescent="0.25">
      <c r="E31" s="317"/>
      <c r="F31" s="316"/>
      <c r="G31" s="356"/>
      <c r="H31" s="339"/>
      <c r="I31" s="355" t="e">
        <f>#REF!</f>
        <v>#REF!</v>
      </c>
      <c r="J31" s="354" t="e">
        <f>#REF!</f>
        <v>#REF!</v>
      </c>
      <c r="K31" s="353" t="e">
        <f>#REF!</f>
        <v>#REF!</v>
      </c>
      <c r="L31" s="339"/>
      <c r="M31" s="339"/>
      <c r="N31" s="338"/>
      <c r="O31" s="316"/>
      <c r="P31" s="316"/>
      <c r="Q31" s="316"/>
      <c r="R31" s="316"/>
    </row>
    <row r="32" spans="1:18" x14ac:dyDescent="0.25">
      <c r="E32" s="317"/>
      <c r="F32" s="316"/>
      <c r="G32" s="352"/>
      <c r="H32" s="348"/>
      <c r="I32" s="351" t="e">
        <f>#REF!</f>
        <v>#REF!</v>
      </c>
      <c r="J32" s="350" t="e">
        <f>#REF!</f>
        <v>#REF!</v>
      </c>
      <c r="K32" s="349" t="e">
        <f>#REF!</f>
        <v>#REF!</v>
      </c>
      <c r="L32" s="348"/>
      <c r="M32" s="348"/>
      <c r="N32" s="347"/>
      <c r="O32" s="316"/>
      <c r="P32" s="316"/>
      <c r="Q32" s="316"/>
      <c r="R32" s="316"/>
    </row>
    <row r="33" spans="5:49" ht="15.75" x14ac:dyDescent="0.25">
      <c r="E33" s="317"/>
      <c r="F33" s="316"/>
      <c r="G33" s="346"/>
      <c r="H33" s="343"/>
      <c r="I33" s="343"/>
      <c r="J33" s="345" t="e">
        <f>#REF!</f>
        <v>#REF!</v>
      </c>
      <c r="K33" s="344" t="e">
        <f>#REF!</f>
        <v>#REF!</v>
      </c>
      <c r="L33" s="343"/>
      <c r="M33" s="343"/>
      <c r="N33" s="342"/>
      <c r="O33" s="432"/>
      <c r="P33" s="432"/>
      <c r="Q33" s="432"/>
      <c r="R33" s="432"/>
    </row>
    <row r="34" spans="5:49" x14ac:dyDescent="0.25">
      <c r="E34" s="317"/>
      <c r="F34" s="316"/>
      <c r="G34" s="316"/>
      <c r="H34" s="316"/>
      <c r="I34" s="316"/>
      <c r="J34" s="316"/>
      <c r="K34" s="316"/>
      <c r="L34" s="316"/>
      <c r="M34" s="316"/>
      <c r="N34" s="315"/>
      <c r="O34" s="316"/>
      <c r="P34" s="316"/>
      <c r="Q34" s="316"/>
      <c r="R34" s="316"/>
    </row>
    <row r="35" spans="5:49" x14ac:dyDescent="0.25">
      <c r="E35" s="317"/>
      <c r="F35" s="316"/>
      <c r="G35" s="316"/>
      <c r="H35" s="316"/>
      <c r="I35" s="316"/>
      <c r="J35" s="340" t="e">
        <f>#REF!</f>
        <v>#REF!</v>
      </c>
      <c r="K35" s="339"/>
      <c r="L35" s="339"/>
      <c r="M35" s="338"/>
      <c r="N35" s="315"/>
      <c r="O35" s="316"/>
      <c r="P35" s="316"/>
      <c r="Q35" s="316"/>
      <c r="R35" s="316"/>
    </row>
    <row r="36" spans="5:49" x14ac:dyDescent="0.25">
      <c r="E36" s="317"/>
      <c r="F36" s="316"/>
      <c r="G36" s="316"/>
      <c r="H36" s="316"/>
      <c r="I36" s="316"/>
      <c r="J36" s="314"/>
      <c r="K36" s="313"/>
      <c r="L36" s="337" t="e">
        <f>#REF!</f>
        <v>#REF!</v>
      </c>
      <c r="M36" s="336" t="e">
        <f>#REF!</f>
        <v>#REF!</v>
      </c>
      <c r="N36" s="315"/>
      <c r="O36" s="316"/>
      <c r="P36" s="316"/>
      <c r="Q36" s="316"/>
      <c r="R36" s="316"/>
    </row>
    <row r="37" spans="5:49" x14ac:dyDescent="0.25">
      <c r="E37" s="317"/>
      <c r="F37" s="316"/>
      <c r="G37" s="316"/>
      <c r="H37" s="316"/>
      <c r="I37" s="316"/>
      <c r="J37" s="431" t="e">
        <f>#REF!</f>
        <v>#REF!</v>
      </c>
      <c r="K37" s="335" t="e">
        <f>#REF!</f>
        <v>#REF!</v>
      </c>
      <c r="L37" s="334" t="e">
        <f>#REF!</f>
        <v>#REF!</v>
      </c>
      <c r="M37" s="431" t="e">
        <f>#REF!</f>
        <v>#REF!</v>
      </c>
      <c r="N37" s="315"/>
      <c r="O37" s="316"/>
      <c r="P37" s="316"/>
      <c r="Q37" s="316"/>
      <c r="R37" s="316"/>
      <c r="U37" s="409"/>
      <c r="V37" s="409"/>
    </row>
    <row r="38" spans="5:49" x14ac:dyDescent="0.25">
      <c r="E38" s="317"/>
      <c r="F38" s="316"/>
      <c r="G38" s="316"/>
      <c r="H38" s="316"/>
      <c r="I38" s="316"/>
      <c r="J38" s="332" t="e">
        <f>#REF!</f>
        <v>#REF!</v>
      </c>
      <c r="K38" s="331" t="e">
        <f>#REF!</f>
        <v>#REF!</v>
      </c>
      <c r="L38" s="330" t="e">
        <f>#REF!</f>
        <v>#REF!</v>
      </c>
      <c r="M38" s="330" t="e">
        <f>#REF!</f>
        <v>#REF!</v>
      </c>
      <c r="N38" s="315"/>
      <c r="O38" s="316"/>
      <c r="P38" s="316"/>
      <c r="Q38" s="316"/>
      <c r="R38" s="316"/>
      <c r="T38" s="407"/>
      <c r="U38" s="411"/>
      <c r="V38" s="411"/>
      <c r="AE38" s="356"/>
      <c r="AF38" s="430" t="s">
        <v>144</v>
      </c>
      <c r="AG38" s="429" t="str">
        <f>VLOOKUP(MAX(AE43:AE56),AD43:AH56,4)</f>
        <v>Pan</v>
      </c>
      <c r="AO38" s="356" t="s">
        <v>143</v>
      </c>
      <c r="AP38" s="338" t="e">
        <f>1/AG39</f>
        <v>#DIV/0!</v>
      </c>
      <c r="AR38" s="356"/>
      <c r="AS38" s="339"/>
      <c r="AT38" s="339"/>
      <c r="AU38" s="339"/>
      <c r="AV38" s="356" t="s">
        <v>143</v>
      </c>
      <c r="AW38" s="338" t="e">
        <f>SLOPE(AT43:AT56,AR43:AR56)</f>
        <v>#REF!</v>
      </c>
    </row>
    <row r="39" spans="5:49" x14ac:dyDescent="0.25">
      <c r="E39" s="317"/>
      <c r="F39" s="316"/>
      <c r="G39" s="316"/>
      <c r="H39" s="316"/>
      <c r="I39" s="316"/>
      <c r="J39" s="329" t="e">
        <f>#REF!</f>
        <v>#REF!</v>
      </c>
      <c r="K39" s="322" t="e">
        <f>#REF!</f>
        <v>#REF!</v>
      </c>
      <c r="L39" s="321" t="e">
        <f>#REF!</f>
        <v>#REF!</v>
      </c>
      <c r="M39" s="321" t="e">
        <f>#REF!</f>
        <v>#REF!</v>
      </c>
      <c r="N39" s="315"/>
      <c r="O39" s="316"/>
      <c r="P39" s="316"/>
      <c r="Q39" s="316"/>
      <c r="R39" s="316"/>
      <c r="T39" s="407"/>
      <c r="U39" s="411"/>
      <c r="V39" s="411"/>
      <c r="AE39" s="314"/>
      <c r="AF39" s="428" t="s">
        <v>128</v>
      </c>
      <c r="AG39" s="427">
        <f>VLOOKUP(MAX(AE43:AE56),AD43:AH56,5)</f>
        <v>0</v>
      </c>
      <c r="AO39" s="317" t="s">
        <v>142</v>
      </c>
      <c r="AP39" s="315">
        <v>0</v>
      </c>
      <c r="AR39" s="317"/>
      <c r="AS39" s="316"/>
      <c r="AT39" s="316"/>
      <c r="AU39" s="316"/>
      <c r="AV39" s="317" t="s">
        <v>142</v>
      </c>
      <c r="AW39" s="315" t="e">
        <f>INTERCEPT(AT43:AT56,AR43:AR56)</f>
        <v>#REF!</v>
      </c>
    </row>
    <row r="40" spans="5:49" x14ac:dyDescent="0.25">
      <c r="E40" s="317"/>
      <c r="F40" s="316"/>
      <c r="G40" s="316"/>
      <c r="H40" s="316"/>
      <c r="I40" s="316"/>
      <c r="J40" s="323" t="e">
        <f>#REF!</f>
        <v>#REF!</v>
      </c>
      <c r="K40" s="322" t="e">
        <f>#REF!</f>
        <v>#REF!</v>
      </c>
      <c r="L40" s="321" t="e">
        <f>#REF!</f>
        <v>#REF!</v>
      </c>
      <c r="M40" s="321" t="e">
        <f>#REF!</f>
        <v>#REF!</v>
      </c>
      <c r="N40" s="315"/>
      <c r="O40" s="316"/>
      <c r="P40" s="316"/>
      <c r="Q40" s="316"/>
      <c r="R40" s="316"/>
      <c r="T40" s="407"/>
      <c r="AF40" s="311" t="str">
        <f>"Nominal Maximum Size = "&amp;AG38</f>
        <v>Nominal Maximum Size = Pan</v>
      </c>
      <c r="AO40" s="314" t="s">
        <v>140</v>
      </c>
      <c r="AP40" s="398">
        <v>7.0000000000000007E-2</v>
      </c>
      <c r="AR40" s="426" t="s">
        <v>141</v>
      </c>
      <c r="AS40" s="316"/>
      <c r="AT40" s="316"/>
      <c r="AU40" s="316"/>
      <c r="AV40" s="314" t="s">
        <v>140</v>
      </c>
      <c r="AW40" s="387">
        <v>7.0000000000000007E-2</v>
      </c>
    </row>
    <row r="41" spans="5:49" x14ac:dyDescent="0.25">
      <c r="E41" s="317"/>
      <c r="F41" s="316"/>
      <c r="G41" s="316"/>
      <c r="H41" s="316"/>
      <c r="I41" s="316"/>
      <c r="J41" s="326" t="e">
        <f>#REF!</f>
        <v>#REF!</v>
      </c>
      <c r="K41" s="322" t="e">
        <f>#REF!</f>
        <v>#REF!</v>
      </c>
      <c r="L41" s="321" t="e">
        <f>#REF!</f>
        <v>#REF!</v>
      </c>
      <c r="M41" s="321" t="e">
        <f>#REF!</f>
        <v>#REF!</v>
      </c>
      <c r="N41" s="315"/>
      <c r="O41" s="316"/>
      <c r="P41" s="316"/>
      <c r="Q41" s="316"/>
      <c r="R41" s="316"/>
      <c r="AD41" s="377" t="s">
        <v>139</v>
      </c>
      <c r="AE41" s="341"/>
      <c r="AF41" s="341"/>
      <c r="AG41" s="341"/>
      <c r="AH41" s="376"/>
      <c r="AK41" s="425">
        <v>1</v>
      </c>
      <c r="AR41" s="317"/>
      <c r="AS41" s="316"/>
      <c r="AT41" s="316"/>
      <c r="AU41" s="316"/>
      <c r="AV41" s="316"/>
      <c r="AW41" s="315"/>
    </row>
    <row r="42" spans="5:49" x14ac:dyDescent="0.25">
      <c r="E42" s="317"/>
      <c r="F42" s="316"/>
      <c r="G42" s="316"/>
      <c r="H42" s="316"/>
      <c r="I42" s="316"/>
      <c r="J42" s="325" t="e">
        <f>#REF!</f>
        <v>#REF!</v>
      </c>
      <c r="K42" s="322" t="e">
        <f>#REF!</f>
        <v>#REF!</v>
      </c>
      <c r="L42" s="321" t="e">
        <f>#REF!</f>
        <v>#REF!</v>
      </c>
      <c r="M42" s="321" t="e">
        <f>#REF!</f>
        <v>#REF!</v>
      </c>
      <c r="N42" s="315"/>
      <c r="O42" s="316"/>
      <c r="P42" s="316"/>
      <c r="Q42" s="316"/>
      <c r="R42" s="316"/>
      <c r="AD42" s="314" t="s">
        <v>138</v>
      </c>
      <c r="AE42" s="313" t="s">
        <v>137</v>
      </c>
      <c r="AF42" s="396" t="e">
        <f>AM42</f>
        <v>#REF!</v>
      </c>
      <c r="AG42" s="396" t="str">
        <f>AL42</f>
        <v>Mesh</v>
      </c>
      <c r="AH42" s="424" t="s">
        <v>128</v>
      </c>
      <c r="AK42" s="356"/>
      <c r="AL42" s="339" t="str">
        <f>AD59</f>
        <v>Mesh</v>
      </c>
      <c r="AM42" s="422" t="e">
        <f>#REF!</f>
        <v>#REF!</v>
      </c>
      <c r="AN42" s="339" t="s">
        <v>136</v>
      </c>
      <c r="AO42" s="339" t="s">
        <v>119</v>
      </c>
      <c r="AP42" s="338" t="s">
        <v>118</v>
      </c>
      <c r="AQ42" s="423" t="s">
        <v>59</v>
      </c>
      <c r="AR42" s="317">
        <f>ROUND((AG39-$AH$74)*$AK$41,0)</f>
        <v>0</v>
      </c>
      <c r="AS42" s="339" t="str">
        <f>AD59</f>
        <v>Mesh</v>
      </c>
      <c r="AT42" s="422" t="e">
        <f>#REF!</f>
        <v>#REF!</v>
      </c>
      <c r="AU42" s="339" t="s">
        <v>135</v>
      </c>
      <c r="AV42" s="339" t="s">
        <v>119</v>
      </c>
      <c r="AW42" s="338" t="s">
        <v>118</v>
      </c>
    </row>
    <row r="43" spans="5:49" x14ac:dyDescent="0.25">
      <c r="E43" s="317"/>
      <c r="F43" s="316"/>
      <c r="G43" s="316"/>
      <c r="H43" s="316"/>
      <c r="I43" s="316"/>
      <c r="J43" s="324" t="e">
        <f>#REF!</f>
        <v>#REF!</v>
      </c>
      <c r="K43" s="322" t="e">
        <f>#REF!</f>
        <v>#REF!</v>
      </c>
      <c r="L43" s="321" t="e">
        <f>#REF!</f>
        <v>#REF!</v>
      </c>
      <c r="M43" s="321" t="e">
        <f>#REF!</f>
        <v>#REF!</v>
      </c>
      <c r="N43" s="315"/>
      <c r="O43" s="316"/>
      <c r="P43" s="316"/>
      <c r="Q43" s="316"/>
      <c r="R43" s="316"/>
      <c r="AD43" s="356">
        <v>1</v>
      </c>
      <c r="AE43" s="339">
        <v>1</v>
      </c>
      <c r="AF43" s="421" t="e">
        <f>AM56</f>
        <v>#REF!</v>
      </c>
      <c r="AG43" s="421" t="str">
        <f>AL56</f>
        <v>Pan</v>
      </c>
      <c r="AH43" s="420">
        <f>AH74</f>
        <v>0</v>
      </c>
      <c r="AK43" s="317">
        <f t="shared" ref="AK43:AK56" si="1">ROUND((AH61-$AH$74)*$AK$41,0)</f>
        <v>131</v>
      </c>
      <c r="AL43" s="316" t="str">
        <f t="shared" ref="AL43:AL56" si="2">AD61</f>
        <v>2 in.</v>
      </c>
      <c r="AM43" s="328" t="e">
        <f>IF(#REF!=1,NA(),#REF!)</f>
        <v>#REF!</v>
      </c>
      <c r="AN43" s="328" t="e">
        <f t="shared" ref="AN43:AN55" si="3">IF(AL43=$AG$38,1,NA())</f>
        <v>#N/A</v>
      </c>
      <c r="AO43" s="328" t="e">
        <f>AP38*AK43-AP40</f>
        <v>#DIV/0!</v>
      </c>
      <c r="AP43" s="416" t="e">
        <f>AP38*AK43+AP40</f>
        <v>#DIV/0!</v>
      </c>
      <c r="AR43" s="317" t="str">
        <f t="shared" ref="AR43:AR56" si="4">IF(AK43&gt;$AR$42,"",AK43)</f>
        <v/>
      </c>
      <c r="AS43" s="316"/>
      <c r="AT43" s="328" t="str">
        <f t="shared" ref="AT43:AT56" si="5">IF(AK43&gt;$AR$42,"",AM43)</f>
        <v/>
      </c>
      <c r="AU43" s="328" t="e">
        <f>AK43*$AW$38+$AW$39</f>
        <v>#REF!</v>
      </c>
      <c r="AV43" s="328" t="e">
        <f>AU43-$AW$40</f>
        <v>#REF!</v>
      </c>
      <c r="AW43" s="416" t="str">
        <f t="shared" ref="AW43:AW56" si="6">IF(ISNUMBER(AU43),AU43+$AW$40,"")</f>
        <v/>
      </c>
    </row>
    <row r="44" spans="5:49" x14ac:dyDescent="0.25">
      <c r="E44" s="317"/>
      <c r="F44" s="316"/>
      <c r="G44" s="316"/>
      <c r="H44" s="316"/>
      <c r="I44" s="316"/>
      <c r="J44" s="323" t="e">
        <f>#REF!</f>
        <v>#REF!</v>
      </c>
      <c r="K44" s="322" t="e">
        <f>#REF!</f>
        <v>#REF!</v>
      </c>
      <c r="L44" s="321" t="e">
        <f>#REF!</f>
        <v>#REF!</v>
      </c>
      <c r="M44" s="321" t="e">
        <f>#REF!</f>
        <v>#REF!</v>
      </c>
      <c r="N44" s="315"/>
      <c r="O44" s="316"/>
      <c r="P44" s="316"/>
      <c r="Q44" s="316"/>
      <c r="R44" s="316"/>
      <c r="AD44" s="317">
        <v>2</v>
      </c>
      <c r="AE44" s="316">
        <f t="shared" ref="AE44:AE56" si="7">IF(ISNUMBER(AF44),IF(AF43&lt;=0.9,AE43+1,0),0)</f>
        <v>0</v>
      </c>
      <c r="AF44" s="393" t="e">
        <f>AM55</f>
        <v>#REF!</v>
      </c>
      <c r="AG44" s="393" t="str">
        <f>AL55</f>
        <v>No. 200</v>
      </c>
      <c r="AH44" s="419">
        <f>AH73</f>
        <v>6.9367217454368229</v>
      </c>
      <c r="AK44" s="317">
        <f t="shared" si="1"/>
        <v>115</v>
      </c>
      <c r="AL44" s="316" t="str">
        <f t="shared" si="2"/>
        <v>1 1/2 in.</v>
      </c>
      <c r="AM44" s="328" t="e">
        <f>IF(#REF!=1,NA(),#REF!)</f>
        <v>#REF!</v>
      </c>
      <c r="AN44" s="328" t="e">
        <f t="shared" si="3"/>
        <v>#N/A</v>
      </c>
      <c r="AO44" s="328" t="e">
        <f t="shared" ref="AO44:AO56" si="8">IF(ISNA(AN44),NA(),AN44-$AP$40)</f>
        <v>#N/A</v>
      </c>
      <c r="AP44" s="416" t="e">
        <f t="shared" ref="AP44:AP56" si="9">IF(ISNA(AN44),NA(),AN44+$AP$40)</f>
        <v>#N/A</v>
      </c>
      <c r="AR44" s="317" t="str">
        <f t="shared" si="4"/>
        <v/>
      </c>
      <c r="AS44" s="316"/>
      <c r="AT44" s="328" t="str">
        <f t="shared" si="5"/>
        <v/>
      </c>
      <c r="AU44" s="328" t="e">
        <f>AK44*$AW$38+$AW$39</f>
        <v>#REF!</v>
      </c>
      <c r="AV44" s="328" t="e">
        <f>AU44-$AW$40</f>
        <v>#REF!</v>
      </c>
      <c r="AW44" s="416" t="str">
        <f t="shared" si="6"/>
        <v/>
      </c>
    </row>
    <row r="45" spans="5:49" x14ac:dyDescent="0.25">
      <c r="E45" s="317"/>
      <c r="F45" s="316"/>
      <c r="G45" s="316"/>
      <c r="H45" s="316"/>
      <c r="I45" s="316"/>
      <c r="J45" s="323" t="e">
        <f>#REF!</f>
        <v>#REF!</v>
      </c>
      <c r="K45" s="322" t="e">
        <f>#REF!</f>
        <v>#REF!</v>
      </c>
      <c r="L45" s="321" t="e">
        <f>#REF!</f>
        <v>#REF!</v>
      </c>
      <c r="M45" s="321" t="e">
        <f>#REF!</f>
        <v>#REF!</v>
      </c>
      <c r="N45" s="315"/>
      <c r="O45" s="316"/>
      <c r="P45" s="316"/>
      <c r="Q45" s="316"/>
      <c r="R45" s="316"/>
      <c r="AD45" s="317">
        <v>3</v>
      </c>
      <c r="AE45" s="316">
        <f t="shared" si="7"/>
        <v>0</v>
      </c>
      <c r="AF45" s="393" t="e">
        <f>AM54</f>
        <v>#REF!</v>
      </c>
      <c r="AG45" s="393" t="str">
        <f>AL54</f>
        <v>No. 100</v>
      </c>
      <c r="AH45" s="419">
        <f>AH72</f>
        <v>9.5045994842303667</v>
      </c>
      <c r="AK45" s="317">
        <f t="shared" si="1"/>
        <v>96</v>
      </c>
      <c r="AL45" s="316" t="str">
        <f t="shared" si="2"/>
        <v>1 in.</v>
      </c>
      <c r="AM45" s="328" t="e">
        <f>IF(#REF!=1,NA(),#REF!)</f>
        <v>#REF!</v>
      </c>
      <c r="AN45" s="328" t="e">
        <f t="shared" si="3"/>
        <v>#N/A</v>
      </c>
      <c r="AO45" s="328" t="e">
        <f t="shared" si="8"/>
        <v>#N/A</v>
      </c>
      <c r="AP45" s="416" t="e">
        <f t="shared" si="9"/>
        <v>#N/A</v>
      </c>
      <c r="AR45" s="317" t="str">
        <f t="shared" si="4"/>
        <v/>
      </c>
      <c r="AS45" s="316"/>
      <c r="AT45" s="328" t="str">
        <f t="shared" si="5"/>
        <v/>
      </c>
      <c r="AU45" s="328" t="e">
        <f>AK45*$AW$38+$AW$39</f>
        <v>#REF!</v>
      </c>
      <c r="AV45" s="328" t="e">
        <f>AU45-$AW$40</f>
        <v>#REF!</v>
      </c>
      <c r="AW45" s="416" t="str">
        <f t="shared" si="6"/>
        <v/>
      </c>
    </row>
    <row r="46" spans="5:49" x14ac:dyDescent="0.25">
      <c r="E46" s="317"/>
      <c r="F46" s="316"/>
      <c r="G46" s="316"/>
      <c r="H46" s="316"/>
      <c r="I46" s="316"/>
      <c r="J46" s="323" t="e">
        <f>#REF!</f>
        <v>#REF!</v>
      </c>
      <c r="K46" s="322" t="e">
        <f>#REF!</f>
        <v>#REF!</v>
      </c>
      <c r="L46" s="321" t="e">
        <f>#REF!</f>
        <v>#REF!</v>
      </c>
      <c r="M46" s="321" t="e">
        <f>#REF!</f>
        <v>#REF!</v>
      </c>
      <c r="N46" s="315"/>
      <c r="O46" s="316"/>
      <c r="P46" s="316"/>
      <c r="Q46" s="316"/>
      <c r="R46" s="316"/>
      <c r="AD46" s="317">
        <v>4</v>
      </c>
      <c r="AE46" s="316">
        <f t="shared" si="7"/>
        <v>0</v>
      </c>
      <c r="AF46" s="393" t="e">
        <f>AM53</f>
        <v>#REF!</v>
      </c>
      <c r="AG46" s="393" t="str">
        <f>AL53</f>
        <v>No. 50</v>
      </c>
      <c r="AH46" s="419">
        <f>AH71</f>
        <v>12.964041189051768</v>
      </c>
      <c r="AK46" s="317">
        <f t="shared" si="1"/>
        <v>84</v>
      </c>
      <c r="AL46" s="316" t="str">
        <f t="shared" si="2"/>
        <v>3/4 in.</v>
      </c>
      <c r="AM46" s="328" t="e">
        <f>IF(#REF!=1,NA(),#REF!)</f>
        <v>#REF!</v>
      </c>
      <c r="AN46" s="328" t="e">
        <f t="shared" si="3"/>
        <v>#N/A</v>
      </c>
      <c r="AO46" s="328" t="e">
        <f t="shared" si="8"/>
        <v>#N/A</v>
      </c>
      <c r="AP46" s="416" t="e">
        <f t="shared" si="9"/>
        <v>#N/A</v>
      </c>
      <c r="AR46" s="317" t="str">
        <f t="shared" si="4"/>
        <v/>
      </c>
      <c r="AS46" s="316"/>
      <c r="AT46" s="328" t="str">
        <f t="shared" si="5"/>
        <v/>
      </c>
      <c r="AU46" s="328" t="e">
        <f>AK46*$AW$38+$AW$39</f>
        <v>#REF!</v>
      </c>
      <c r="AV46" s="328" t="e">
        <f>AU46-$AW$40</f>
        <v>#REF!</v>
      </c>
      <c r="AW46" s="416" t="str">
        <f t="shared" si="6"/>
        <v/>
      </c>
    </row>
    <row r="47" spans="5:49" x14ac:dyDescent="0.25">
      <c r="E47" s="317"/>
      <c r="F47" s="316"/>
      <c r="G47" s="316"/>
      <c r="H47" s="316"/>
      <c r="I47" s="316"/>
      <c r="J47" s="323" t="e">
        <f>#REF!</f>
        <v>#REF!</v>
      </c>
      <c r="K47" s="322" t="e">
        <f>#REF!</f>
        <v>#REF!</v>
      </c>
      <c r="L47" s="321" t="e">
        <f>#REF!</f>
        <v>#REF!</v>
      </c>
      <c r="M47" s="321" t="e">
        <f>#REF!</f>
        <v>#REF!</v>
      </c>
      <c r="N47" s="315"/>
      <c r="O47" s="316"/>
      <c r="P47" s="316"/>
      <c r="Q47" s="316"/>
      <c r="R47" s="316"/>
      <c r="AD47" s="317">
        <v>5</v>
      </c>
      <c r="AE47" s="316">
        <f t="shared" si="7"/>
        <v>0</v>
      </c>
      <c r="AF47" s="393" t="e">
        <f>AM52</f>
        <v>#REF!</v>
      </c>
      <c r="AG47" s="393" t="str">
        <f>AL52</f>
        <v>No. 30</v>
      </c>
      <c r="AH47" s="419">
        <f>AH70</f>
        <v>17.722812162406921</v>
      </c>
      <c r="AK47" s="317">
        <f t="shared" si="1"/>
        <v>70</v>
      </c>
      <c r="AL47" s="316" t="str">
        <f t="shared" si="2"/>
        <v>1/2 in.</v>
      </c>
      <c r="AM47" s="328" t="e">
        <f>IF(#REF!=1,NA(),#REF!)</f>
        <v>#REF!</v>
      </c>
      <c r="AN47" s="328" t="e">
        <f t="shared" si="3"/>
        <v>#N/A</v>
      </c>
      <c r="AO47" s="328" t="e">
        <f t="shared" si="8"/>
        <v>#N/A</v>
      </c>
      <c r="AP47" s="416" t="e">
        <f t="shared" si="9"/>
        <v>#N/A</v>
      </c>
      <c r="AR47" s="317" t="str">
        <f t="shared" si="4"/>
        <v/>
      </c>
      <c r="AS47" s="316"/>
      <c r="AT47" s="328" t="str">
        <f t="shared" si="5"/>
        <v/>
      </c>
      <c r="AU47" s="328" t="e">
        <f t="shared" ref="AU47:AU56" si="10">AR47*$AW$38+$AW$39</f>
        <v>#VALUE!</v>
      </c>
      <c r="AV47" s="328" t="str">
        <f t="shared" ref="AV47:AV56" si="11">IF(ISNUMBER(AU47),AU47-$AW$40,"")</f>
        <v/>
      </c>
      <c r="AW47" s="416" t="str">
        <f t="shared" si="6"/>
        <v/>
      </c>
    </row>
    <row r="48" spans="5:49" x14ac:dyDescent="0.25">
      <c r="E48" s="317"/>
      <c r="F48" s="316"/>
      <c r="G48" s="316"/>
      <c r="H48" s="316"/>
      <c r="I48" s="316"/>
      <c r="J48" s="323" t="e">
        <f>#REF!</f>
        <v>#REF!</v>
      </c>
      <c r="K48" s="322" t="e">
        <f>#REF!</f>
        <v>#REF!</v>
      </c>
      <c r="L48" s="321" t="e">
        <f>#REF!</f>
        <v>#REF!</v>
      </c>
      <c r="M48" s="321" t="e">
        <f>#REF!</f>
        <v>#REF!</v>
      </c>
      <c r="N48" s="315"/>
      <c r="O48" s="316"/>
      <c r="P48" s="316"/>
      <c r="Q48" s="316"/>
      <c r="R48" s="316"/>
      <c r="AD48" s="317">
        <v>6</v>
      </c>
      <c r="AE48" s="316">
        <f t="shared" si="7"/>
        <v>0</v>
      </c>
      <c r="AF48" s="393" t="e">
        <f>AM51</f>
        <v>#REF!</v>
      </c>
      <c r="AG48" s="393" t="str">
        <f>AL51</f>
        <v>No. 16</v>
      </c>
      <c r="AH48" s="419">
        <f>AH69</f>
        <v>24.210074876744265</v>
      </c>
      <c r="AK48" s="317">
        <f t="shared" si="1"/>
        <v>62</v>
      </c>
      <c r="AL48" s="316" t="str">
        <f t="shared" si="2"/>
        <v>3/8 in.</v>
      </c>
      <c r="AM48" s="328" t="e">
        <f>IF(#REF!=1,NA(),#REF!)</f>
        <v>#REF!</v>
      </c>
      <c r="AN48" s="328" t="e">
        <f t="shared" si="3"/>
        <v>#N/A</v>
      </c>
      <c r="AO48" s="328" t="e">
        <f t="shared" si="8"/>
        <v>#N/A</v>
      </c>
      <c r="AP48" s="416" t="e">
        <f t="shared" si="9"/>
        <v>#N/A</v>
      </c>
      <c r="AR48" s="317" t="str">
        <f t="shared" si="4"/>
        <v/>
      </c>
      <c r="AS48" s="316"/>
      <c r="AT48" s="328" t="str">
        <f t="shared" si="5"/>
        <v/>
      </c>
      <c r="AU48" s="328" t="e">
        <f t="shared" si="10"/>
        <v>#VALUE!</v>
      </c>
      <c r="AV48" s="328" t="str">
        <f t="shared" si="11"/>
        <v/>
      </c>
      <c r="AW48" s="416" t="str">
        <f t="shared" si="6"/>
        <v/>
      </c>
    </row>
    <row r="49" spans="5:49" x14ac:dyDescent="0.25">
      <c r="E49" s="317"/>
      <c r="F49" s="316"/>
      <c r="G49" s="316"/>
      <c r="H49" s="316"/>
      <c r="I49" s="316"/>
      <c r="J49" s="323" t="e">
        <f>#REF!</f>
        <v>#REF!</v>
      </c>
      <c r="K49" s="322" t="e">
        <f>#REF!</f>
        <v>#REF!</v>
      </c>
      <c r="L49" s="321" t="e">
        <f>#REF!</f>
        <v>#REF!</v>
      </c>
      <c r="M49" s="321" t="e">
        <f>#REF!</f>
        <v>#REF!</v>
      </c>
      <c r="N49" s="315"/>
      <c r="O49" s="316"/>
      <c r="P49" s="316"/>
      <c r="Q49" s="316"/>
      <c r="R49" s="316"/>
      <c r="AD49" s="317">
        <v>7</v>
      </c>
      <c r="AE49" s="316">
        <f t="shared" si="7"/>
        <v>0</v>
      </c>
      <c r="AF49" s="393" t="e">
        <f>AM50</f>
        <v>#REF!</v>
      </c>
      <c r="AG49" s="393" t="str">
        <f>AL50</f>
        <v>No. 8</v>
      </c>
      <c r="AH49" s="419">
        <f>AH68</f>
        <v>33.071936900670877</v>
      </c>
      <c r="AK49" s="317">
        <f t="shared" si="1"/>
        <v>45</v>
      </c>
      <c r="AL49" s="316" t="str">
        <f t="shared" si="2"/>
        <v>No. 4</v>
      </c>
      <c r="AM49" s="328" t="e">
        <f>IF(#REF!=1,NA(),#REF!)</f>
        <v>#REF!</v>
      </c>
      <c r="AN49" s="328" t="e">
        <f t="shared" si="3"/>
        <v>#N/A</v>
      </c>
      <c r="AO49" s="328" t="e">
        <f t="shared" si="8"/>
        <v>#N/A</v>
      </c>
      <c r="AP49" s="416" t="e">
        <f t="shared" si="9"/>
        <v>#N/A</v>
      </c>
      <c r="AR49" s="317" t="str">
        <f t="shared" si="4"/>
        <v/>
      </c>
      <c r="AS49" s="316"/>
      <c r="AT49" s="328" t="str">
        <f t="shared" si="5"/>
        <v/>
      </c>
      <c r="AU49" s="328" t="e">
        <f t="shared" si="10"/>
        <v>#VALUE!</v>
      </c>
      <c r="AV49" s="328" t="str">
        <f t="shared" si="11"/>
        <v/>
      </c>
      <c r="AW49" s="416" t="str">
        <f t="shared" si="6"/>
        <v/>
      </c>
    </row>
    <row r="50" spans="5:49" x14ac:dyDescent="0.25">
      <c r="E50" s="317"/>
      <c r="F50" s="316"/>
      <c r="G50" s="316"/>
      <c r="H50" s="316"/>
      <c r="I50" s="316"/>
      <c r="J50" s="323" t="e">
        <f>#REF!</f>
        <v>#REF!</v>
      </c>
      <c r="K50" s="322" t="e">
        <f>#REF!</f>
        <v>#REF!</v>
      </c>
      <c r="L50" s="321" t="e">
        <f>#REF!</f>
        <v>#REF!</v>
      </c>
      <c r="M50" s="321" t="e">
        <f>#REF!</f>
        <v>#REF!</v>
      </c>
      <c r="N50" s="315"/>
      <c r="O50" s="316"/>
      <c r="P50" s="316"/>
      <c r="Q50" s="316"/>
      <c r="R50" s="316"/>
      <c r="AD50" s="317">
        <v>8</v>
      </c>
      <c r="AE50" s="316">
        <f t="shared" si="7"/>
        <v>0</v>
      </c>
      <c r="AF50" s="393" t="e">
        <f>AM49</f>
        <v>#REF!</v>
      </c>
      <c r="AG50" s="393" t="str">
        <f>AL49</f>
        <v>No. 4</v>
      </c>
      <c r="AH50" s="419">
        <f>AH67</f>
        <v>45.177597175157636</v>
      </c>
      <c r="AK50" s="317">
        <f t="shared" si="1"/>
        <v>33</v>
      </c>
      <c r="AL50" s="316" t="str">
        <f t="shared" si="2"/>
        <v>No. 8</v>
      </c>
      <c r="AM50" s="328" t="e">
        <f>IF(#REF!=1,NA(),#REF!)</f>
        <v>#REF!</v>
      </c>
      <c r="AN50" s="328" t="e">
        <f t="shared" si="3"/>
        <v>#N/A</v>
      </c>
      <c r="AO50" s="328" t="e">
        <f t="shared" si="8"/>
        <v>#N/A</v>
      </c>
      <c r="AP50" s="416" t="e">
        <f t="shared" si="9"/>
        <v>#N/A</v>
      </c>
      <c r="AR50" s="317" t="str">
        <f t="shared" si="4"/>
        <v/>
      </c>
      <c r="AS50" s="316"/>
      <c r="AT50" s="328" t="str">
        <f t="shared" si="5"/>
        <v/>
      </c>
      <c r="AU50" s="328" t="e">
        <f t="shared" si="10"/>
        <v>#VALUE!</v>
      </c>
      <c r="AV50" s="328" t="str">
        <f t="shared" si="11"/>
        <v/>
      </c>
      <c r="AW50" s="416" t="str">
        <f t="shared" si="6"/>
        <v/>
      </c>
    </row>
    <row r="51" spans="5:49" x14ac:dyDescent="0.25">
      <c r="E51" s="317"/>
      <c r="F51" s="316" t="e">
        <f>#REF!</f>
        <v>#REF!</v>
      </c>
      <c r="G51" s="316"/>
      <c r="H51" s="316"/>
      <c r="I51" s="316"/>
      <c r="J51" s="320" t="e">
        <f>#REF!</f>
        <v>#REF!</v>
      </c>
      <c r="K51" s="319" t="e">
        <f>#REF!</f>
        <v>#REF!</v>
      </c>
      <c r="L51" s="318" t="e">
        <f>#REF!</f>
        <v>#REF!</v>
      </c>
      <c r="M51" s="318" t="e">
        <f>#REF!</f>
        <v>#REF!</v>
      </c>
      <c r="N51" s="315"/>
      <c r="O51" s="316"/>
      <c r="P51" s="316"/>
      <c r="Q51" s="316"/>
      <c r="R51" s="316"/>
      <c r="AD51" s="317">
        <v>9</v>
      </c>
      <c r="AE51" s="316">
        <f t="shared" si="7"/>
        <v>0</v>
      </c>
      <c r="AF51" s="393" t="e">
        <f>AM48</f>
        <v>#REF!</v>
      </c>
      <c r="AG51" s="393" t="str">
        <f>AL48</f>
        <v>3/8 in.</v>
      </c>
      <c r="AH51" s="419">
        <f>AH66</f>
        <v>61.685236282952467</v>
      </c>
      <c r="AK51" s="317">
        <f t="shared" si="1"/>
        <v>24</v>
      </c>
      <c r="AL51" s="316" t="str">
        <f t="shared" si="2"/>
        <v>No. 16</v>
      </c>
      <c r="AM51" s="328" t="e">
        <f>IF(#REF!=1,NA(),#REF!)</f>
        <v>#REF!</v>
      </c>
      <c r="AN51" s="328" t="e">
        <f t="shared" si="3"/>
        <v>#N/A</v>
      </c>
      <c r="AO51" s="328" t="e">
        <f t="shared" si="8"/>
        <v>#N/A</v>
      </c>
      <c r="AP51" s="416" t="e">
        <f t="shared" si="9"/>
        <v>#N/A</v>
      </c>
      <c r="AR51" s="317" t="str">
        <f t="shared" si="4"/>
        <v/>
      </c>
      <c r="AS51" s="316"/>
      <c r="AT51" s="328" t="str">
        <f t="shared" si="5"/>
        <v/>
      </c>
      <c r="AU51" s="328" t="e">
        <f t="shared" si="10"/>
        <v>#VALUE!</v>
      </c>
      <c r="AV51" s="328" t="str">
        <f t="shared" si="11"/>
        <v/>
      </c>
      <c r="AW51" s="416" t="str">
        <f t="shared" si="6"/>
        <v/>
      </c>
    </row>
    <row r="52" spans="5:49" x14ac:dyDescent="0.25">
      <c r="E52" s="314"/>
      <c r="F52" s="313"/>
      <c r="G52" s="313"/>
      <c r="H52" s="313"/>
      <c r="I52" s="313"/>
      <c r="J52" s="313"/>
      <c r="K52" s="313"/>
      <c r="L52" s="313"/>
      <c r="M52" s="313"/>
      <c r="N52" s="312"/>
      <c r="O52" s="316"/>
      <c r="P52" s="316"/>
      <c r="Q52" s="316"/>
      <c r="R52" s="316"/>
      <c r="AD52" s="317">
        <v>10</v>
      </c>
      <c r="AE52" s="316">
        <f t="shared" si="7"/>
        <v>0</v>
      </c>
      <c r="AF52" s="393" t="e">
        <f>AM47</f>
        <v>#REF!</v>
      </c>
      <c r="AG52" s="393" t="str">
        <f>AL47</f>
        <v>1/2 in.</v>
      </c>
      <c r="AH52" s="419">
        <f>AH65</f>
        <v>70.260570918450924</v>
      </c>
      <c r="AK52" s="317">
        <f t="shared" si="1"/>
        <v>18</v>
      </c>
      <c r="AL52" s="316" t="str">
        <f t="shared" si="2"/>
        <v>No. 30</v>
      </c>
      <c r="AM52" s="328" t="e">
        <f>IF(#REF!=1,NA(),#REF!)</f>
        <v>#REF!</v>
      </c>
      <c r="AN52" s="328" t="e">
        <f t="shared" si="3"/>
        <v>#N/A</v>
      </c>
      <c r="AO52" s="328" t="e">
        <f t="shared" si="8"/>
        <v>#N/A</v>
      </c>
      <c r="AP52" s="416" t="e">
        <f t="shared" si="9"/>
        <v>#N/A</v>
      </c>
      <c r="AR52" s="317" t="str">
        <f t="shared" si="4"/>
        <v/>
      </c>
      <c r="AS52" s="316"/>
      <c r="AT52" s="328" t="str">
        <f t="shared" si="5"/>
        <v/>
      </c>
      <c r="AU52" s="328" t="e">
        <f t="shared" si="10"/>
        <v>#VALUE!</v>
      </c>
      <c r="AV52" s="328" t="str">
        <f t="shared" si="11"/>
        <v/>
      </c>
      <c r="AW52" s="416" t="str">
        <f t="shared" si="6"/>
        <v/>
      </c>
    </row>
    <row r="53" spans="5:49" x14ac:dyDescent="0.25">
      <c r="AD53" s="317">
        <v>11</v>
      </c>
      <c r="AE53" s="316">
        <f t="shared" si="7"/>
        <v>0</v>
      </c>
      <c r="AF53" s="393" t="e">
        <f>AM46</f>
        <v>#REF!</v>
      </c>
      <c r="AG53" s="393" t="str">
        <f>AL46</f>
        <v>3/4 in.</v>
      </c>
      <c r="AH53" s="419">
        <f>AH64</f>
        <v>84.224631674288489</v>
      </c>
      <c r="AK53" s="317">
        <f t="shared" si="1"/>
        <v>13</v>
      </c>
      <c r="AL53" s="316" t="str">
        <f t="shared" si="2"/>
        <v>No. 50</v>
      </c>
      <c r="AM53" s="328" t="e">
        <f>IF(#REF!=1,NA(),#REF!)</f>
        <v>#REF!</v>
      </c>
      <c r="AN53" s="328" t="e">
        <f t="shared" si="3"/>
        <v>#N/A</v>
      </c>
      <c r="AO53" s="328" t="e">
        <f t="shared" si="8"/>
        <v>#N/A</v>
      </c>
      <c r="AP53" s="416" t="e">
        <f t="shared" si="9"/>
        <v>#N/A</v>
      </c>
      <c r="AR53" s="317" t="str">
        <f t="shared" si="4"/>
        <v/>
      </c>
      <c r="AS53" s="316"/>
      <c r="AT53" s="328" t="str">
        <f t="shared" si="5"/>
        <v/>
      </c>
      <c r="AU53" s="328" t="e">
        <f t="shared" si="10"/>
        <v>#VALUE!</v>
      </c>
      <c r="AV53" s="328" t="str">
        <f t="shared" si="11"/>
        <v/>
      </c>
      <c r="AW53" s="416" t="str">
        <f t="shared" si="6"/>
        <v/>
      </c>
    </row>
    <row r="54" spans="5:49" x14ac:dyDescent="0.25">
      <c r="AD54" s="317">
        <v>12</v>
      </c>
      <c r="AE54" s="316">
        <f t="shared" si="7"/>
        <v>0</v>
      </c>
      <c r="AF54" s="393" t="e">
        <f>AM45</f>
        <v>#REF!</v>
      </c>
      <c r="AG54" s="393" t="str">
        <f>AL45</f>
        <v>1 in.</v>
      </c>
      <c r="AH54" s="419">
        <f>AH63</f>
        <v>95.978768337151067</v>
      </c>
      <c r="AK54" s="317">
        <f t="shared" si="1"/>
        <v>10</v>
      </c>
      <c r="AL54" s="316" t="str">
        <f t="shared" si="2"/>
        <v>No. 100</v>
      </c>
      <c r="AM54" s="328" t="e">
        <f>IF(#REF!=1,NA(),#REF!)</f>
        <v>#REF!</v>
      </c>
      <c r="AN54" s="328" t="e">
        <f t="shared" si="3"/>
        <v>#N/A</v>
      </c>
      <c r="AO54" s="328" t="e">
        <f t="shared" si="8"/>
        <v>#N/A</v>
      </c>
      <c r="AP54" s="416" t="e">
        <f t="shared" si="9"/>
        <v>#N/A</v>
      </c>
      <c r="AR54" s="317" t="str">
        <f t="shared" si="4"/>
        <v/>
      </c>
      <c r="AS54" s="316"/>
      <c r="AT54" s="328" t="str">
        <f t="shared" si="5"/>
        <v/>
      </c>
      <c r="AU54" s="328" t="e">
        <f t="shared" si="10"/>
        <v>#VALUE!</v>
      </c>
      <c r="AV54" s="328" t="str">
        <f t="shared" si="11"/>
        <v/>
      </c>
      <c r="AW54" s="416" t="str">
        <f t="shared" si="6"/>
        <v/>
      </c>
    </row>
    <row r="55" spans="5:49" x14ac:dyDescent="0.25">
      <c r="AD55" s="317">
        <v>13</v>
      </c>
      <c r="AE55" s="316">
        <f t="shared" si="7"/>
        <v>0</v>
      </c>
      <c r="AF55" s="393" t="e">
        <f>AM44</f>
        <v>#REF!</v>
      </c>
      <c r="AG55" s="393" t="str">
        <f>AL44</f>
        <v>1 1/2 in.</v>
      </c>
      <c r="AH55" s="419">
        <f>AH62</f>
        <v>115.19038744950137</v>
      </c>
      <c r="AK55" s="317">
        <f t="shared" si="1"/>
        <v>7</v>
      </c>
      <c r="AL55" s="316" t="str">
        <f t="shared" si="2"/>
        <v>No. 200</v>
      </c>
      <c r="AM55" s="328" t="e">
        <f>IF(#REF!=1,NA(),#REF!)</f>
        <v>#REF!</v>
      </c>
      <c r="AN55" s="328" t="e">
        <f t="shared" si="3"/>
        <v>#N/A</v>
      </c>
      <c r="AO55" s="328" t="e">
        <f t="shared" si="8"/>
        <v>#N/A</v>
      </c>
      <c r="AP55" s="416" t="e">
        <f t="shared" si="9"/>
        <v>#N/A</v>
      </c>
      <c r="AR55" s="317" t="str">
        <f t="shared" si="4"/>
        <v/>
      </c>
      <c r="AS55" s="316"/>
      <c r="AT55" s="328" t="str">
        <f t="shared" si="5"/>
        <v/>
      </c>
      <c r="AU55" s="328" t="e">
        <f t="shared" si="10"/>
        <v>#VALUE!</v>
      </c>
      <c r="AV55" s="328" t="str">
        <f t="shared" si="11"/>
        <v/>
      </c>
      <c r="AW55" s="416" t="str">
        <f t="shared" si="6"/>
        <v/>
      </c>
    </row>
    <row r="56" spans="5:49" x14ac:dyDescent="0.25">
      <c r="AD56" s="314">
        <v>14</v>
      </c>
      <c r="AE56" s="313">
        <f t="shared" si="7"/>
        <v>0</v>
      </c>
      <c r="AF56" s="396" t="e">
        <f>AM43</f>
        <v>#REF!</v>
      </c>
      <c r="AG56" s="396" t="str">
        <f>AL43</f>
        <v>2 in.</v>
      </c>
      <c r="AH56" s="418">
        <f>AH61</f>
        <v>131.11086134225255</v>
      </c>
      <c r="AK56" s="314">
        <f t="shared" si="1"/>
        <v>0</v>
      </c>
      <c r="AL56" s="313" t="str">
        <f t="shared" si="2"/>
        <v>Pan</v>
      </c>
      <c r="AM56" s="417" t="e">
        <f>#REF!</f>
        <v>#REF!</v>
      </c>
      <c r="AN56" s="417">
        <v>0</v>
      </c>
      <c r="AO56" s="388">
        <f t="shared" si="8"/>
        <v>-7.0000000000000007E-2</v>
      </c>
      <c r="AP56" s="387">
        <f t="shared" si="9"/>
        <v>7.0000000000000007E-2</v>
      </c>
      <c r="AR56" s="317">
        <f t="shared" si="4"/>
        <v>0</v>
      </c>
      <c r="AS56" s="316"/>
      <c r="AT56" s="328" t="e">
        <f t="shared" si="5"/>
        <v>#REF!</v>
      </c>
      <c r="AU56" s="328" t="e">
        <f t="shared" si="10"/>
        <v>#REF!</v>
      </c>
      <c r="AV56" s="328" t="str">
        <f t="shared" si="11"/>
        <v/>
      </c>
      <c r="AW56" s="416" t="str">
        <f t="shared" si="6"/>
        <v/>
      </c>
    </row>
    <row r="57" spans="5:49" x14ac:dyDescent="0.25">
      <c r="AR57" s="317"/>
      <c r="AS57" s="316"/>
      <c r="AT57" s="316"/>
      <c r="AU57" s="316"/>
      <c r="AV57" s="316"/>
      <c r="AW57" s="315"/>
    </row>
    <row r="58" spans="5:49" x14ac:dyDescent="0.25">
      <c r="I58" s="407" t="s">
        <v>134</v>
      </c>
      <c r="J58" s="411" t="e">
        <f>I67/I68</f>
        <v>#REF!</v>
      </c>
      <c r="AD58" s="377" t="s">
        <v>133</v>
      </c>
      <c r="AE58" s="341"/>
      <c r="AF58" s="341"/>
      <c r="AG58" s="341"/>
      <c r="AH58" s="341"/>
      <c r="AI58" s="376"/>
      <c r="AR58" s="317"/>
      <c r="AS58" s="316"/>
      <c r="AT58" s="316"/>
      <c r="AU58" s="316"/>
      <c r="AV58" s="316"/>
      <c r="AW58" s="315"/>
    </row>
    <row r="59" spans="5:49" x14ac:dyDescent="0.25">
      <c r="AD59" s="356" t="s">
        <v>132</v>
      </c>
      <c r="AE59" s="339" t="s">
        <v>131</v>
      </c>
      <c r="AF59" s="339" t="s">
        <v>130</v>
      </c>
      <c r="AG59" s="339" t="s">
        <v>129</v>
      </c>
      <c r="AH59" s="415" t="s">
        <v>128</v>
      </c>
      <c r="AI59" s="414" t="s">
        <v>127</v>
      </c>
      <c r="AL59" s="311">
        <v>2</v>
      </c>
      <c r="AM59" s="311">
        <v>3</v>
      </c>
      <c r="AN59" s="311">
        <v>4</v>
      </c>
      <c r="AO59" s="311">
        <v>5</v>
      </c>
      <c r="AP59" s="311">
        <v>6</v>
      </c>
      <c r="AR59" s="317"/>
      <c r="AS59" s="316"/>
      <c r="AT59" s="316"/>
      <c r="AU59" s="316">
        <v>11</v>
      </c>
      <c r="AV59" s="316">
        <v>12</v>
      </c>
      <c r="AW59" s="315">
        <v>13</v>
      </c>
    </row>
    <row r="60" spans="5:49" x14ac:dyDescent="0.25">
      <c r="H60" s="311" t="s">
        <v>126</v>
      </c>
      <c r="AD60" s="311" t="s">
        <v>125</v>
      </c>
      <c r="AE60" s="311" t="s">
        <v>124</v>
      </c>
      <c r="AG60" s="311" t="s">
        <v>123</v>
      </c>
      <c r="AK60" s="356">
        <v>0</v>
      </c>
      <c r="AL60" s="339" t="str">
        <f t="shared" ref="AL60:AL91" si="12">IF(ISNA(VLOOKUP($AK60,$AK$43:$AP$56,AL$59,FALSE)),"",VLOOKUP($AK60,$AK$43:$AP$56,AL$59,FALSE))</f>
        <v>Pan</v>
      </c>
      <c r="AM60" s="413" t="e">
        <f t="shared" ref="AM60:AP79" si="13">IF(ISBLANK(VLOOKUP($AK60,$AK$43:$AP$56,AM$59,FALSE)),NA(),VLOOKUP($AK60,$AK$43:$AP$56,AM$59,FALSE))</f>
        <v>#REF!</v>
      </c>
      <c r="AN60" s="413">
        <f t="shared" si="13"/>
        <v>0</v>
      </c>
      <c r="AO60" s="413">
        <f t="shared" si="13"/>
        <v>-7.0000000000000007E-2</v>
      </c>
      <c r="AP60" s="412">
        <f t="shared" si="13"/>
        <v>7.0000000000000007E-2</v>
      </c>
      <c r="AQ60" s="311" t="e">
        <f>NA()</f>
        <v>#N/A</v>
      </c>
      <c r="AR60" s="317"/>
      <c r="AS60" s="316"/>
      <c r="AT60" s="316"/>
      <c r="AU60" s="413" t="e">
        <f>IF(ISBLANK(VLOOKUP($AK60,$AK$43:$AW$56,AU$59,FALSE)),NA(),VLOOKUP($AK60,$AK$43:$AW$56,AU$59,FALSE))</f>
        <v>#REF!</v>
      </c>
      <c r="AV60" s="413" t="str">
        <f>IF(ISBLANK(VLOOKUP($AK60,$AK$43:$AW$56,AV$59,FALSE)),NA(),VLOOKUP($AK60,$AK$43:$AW$56,AV$59,FALSE))</f>
        <v/>
      </c>
      <c r="AW60" s="412" t="str">
        <f>IF(ISBLANK(VLOOKUP($AK60,$AK$43:$AW$56,AW$59,FALSE)),NA(),VLOOKUP($AK60,$AK$43:$AW$56,AW$59,FALSE))</f>
        <v/>
      </c>
    </row>
    <row r="61" spans="5:49" x14ac:dyDescent="0.25">
      <c r="I61" s="407" t="s">
        <v>122</v>
      </c>
      <c r="J61" s="411" t="e">
        <f>I69+2.5*(I70-564)/94/100</f>
        <v>#REF!</v>
      </c>
      <c r="AD61" s="356" t="s">
        <v>57</v>
      </c>
      <c r="AE61" s="339">
        <v>2</v>
      </c>
      <c r="AF61" s="339">
        <v>50.8</v>
      </c>
      <c r="AG61" s="339">
        <v>50800</v>
      </c>
      <c r="AH61" s="410">
        <f t="shared" ref="AH61:AH74" si="14">AG61^0.45</f>
        <v>131.11086134225255</v>
      </c>
      <c r="AI61" s="338">
        <f t="shared" ref="AI61:AI74" si="15">LOG(AH61)</f>
        <v>2.1176386705277639</v>
      </c>
      <c r="AK61" s="317">
        <v>1</v>
      </c>
      <c r="AL61" s="316" t="str">
        <f t="shared" si="12"/>
        <v/>
      </c>
      <c r="AM61" s="390" t="e">
        <f t="shared" si="13"/>
        <v>#N/A</v>
      </c>
      <c r="AN61" s="390" t="e">
        <f t="shared" si="13"/>
        <v>#N/A</v>
      </c>
      <c r="AO61" s="390" t="e">
        <f t="shared" si="13"/>
        <v>#N/A</v>
      </c>
      <c r="AP61" s="389" t="e">
        <f t="shared" si="13"/>
        <v>#N/A</v>
      </c>
      <c r="AQ61" s="311" t="e">
        <f>NA()</f>
        <v>#N/A</v>
      </c>
      <c r="AR61" s="317"/>
      <c r="AS61" s="316"/>
      <c r="AT61" s="316"/>
      <c r="AU61" s="390" t="e">
        <f t="shared" ref="AU61:AU92" si="16">IF(ISBLANK(VLOOKUP($AK61,$AK$43:$AU$56,AU$59,FALSE)),NA(),VLOOKUP($AK61,$AK$43:$AU$56,AU$59,FALSE))</f>
        <v>#N/A</v>
      </c>
      <c r="AV61" s="390" t="e">
        <f t="shared" ref="AV61:AW80" si="17">IF(ISBLANK(VLOOKUP($AK61,$AK$43:$AW$56,AV$59,FALSE)),NA(),VLOOKUP($AK61,$AK$43:$AW$56,AV$59,FALSE))</f>
        <v>#N/A</v>
      </c>
      <c r="AW61" s="389" t="e">
        <f t="shared" si="17"/>
        <v>#N/A</v>
      </c>
    </row>
    <row r="62" spans="5:49" x14ac:dyDescent="0.25">
      <c r="T62" s="356" t="s">
        <v>121</v>
      </c>
      <c r="U62" s="338"/>
      <c r="AD62" s="317" t="s">
        <v>56</v>
      </c>
      <c r="AE62" s="316">
        <v>1.5</v>
      </c>
      <c r="AF62" s="316">
        <v>38.099999999999994</v>
      </c>
      <c r="AG62" s="316">
        <v>38100</v>
      </c>
      <c r="AH62" s="405">
        <f t="shared" si="14"/>
        <v>115.19038744950137</v>
      </c>
      <c r="AI62" s="315">
        <f t="shared" si="15"/>
        <v>2.0614162390540285</v>
      </c>
      <c r="AK62" s="317">
        <v>2</v>
      </c>
      <c r="AL62" s="316" t="str">
        <f t="shared" si="12"/>
        <v/>
      </c>
      <c r="AM62" s="390" t="e">
        <f t="shared" si="13"/>
        <v>#N/A</v>
      </c>
      <c r="AN62" s="390" t="e">
        <f t="shared" si="13"/>
        <v>#N/A</v>
      </c>
      <c r="AO62" s="390" t="e">
        <f t="shared" si="13"/>
        <v>#N/A</v>
      </c>
      <c r="AP62" s="389" t="e">
        <f t="shared" si="13"/>
        <v>#N/A</v>
      </c>
      <c r="AQ62" s="311" t="e">
        <f>NA()</f>
        <v>#N/A</v>
      </c>
      <c r="AR62" s="317"/>
      <c r="AS62" s="316"/>
      <c r="AT62" s="316"/>
      <c r="AU62" s="390" t="e">
        <f t="shared" si="16"/>
        <v>#N/A</v>
      </c>
      <c r="AV62" s="390" t="e">
        <f t="shared" si="17"/>
        <v>#N/A</v>
      </c>
      <c r="AW62" s="389" t="e">
        <f t="shared" si="17"/>
        <v>#N/A</v>
      </c>
    </row>
    <row r="63" spans="5:49" x14ac:dyDescent="0.25">
      <c r="H63" s="311" t="s">
        <v>120</v>
      </c>
      <c r="T63" s="317" t="s">
        <v>76</v>
      </c>
      <c r="U63" s="315" t="s">
        <v>75</v>
      </c>
      <c r="AD63" s="317" t="s">
        <v>55</v>
      </c>
      <c r="AE63" s="316">
        <v>1</v>
      </c>
      <c r="AF63" s="316">
        <v>25.4</v>
      </c>
      <c r="AG63" s="316">
        <v>25400</v>
      </c>
      <c r="AH63" s="405">
        <f t="shared" si="14"/>
        <v>95.978768337151067</v>
      </c>
      <c r="AI63" s="315">
        <f t="shared" si="15"/>
        <v>1.9821751724789722</v>
      </c>
      <c r="AK63" s="317">
        <v>3</v>
      </c>
      <c r="AL63" s="316" t="str">
        <f t="shared" si="12"/>
        <v/>
      </c>
      <c r="AM63" s="390" t="e">
        <f t="shared" si="13"/>
        <v>#N/A</v>
      </c>
      <c r="AN63" s="390" t="e">
        <f t="shared" si="13"/>
        <v>#N/A</v>
      </c>
      <c r="AO63" s="390" t="e">
        <f t="shared" si="13"/>
        <v>#N/A</v>
      </c>
      <c r="AP63" s="389" t="e">
        <f t="shared" si="13"/>
        <v>#N/A</v>
      </c>
      <c r="AQ63" s="311" t="e">
        <f>NA()</f>
        <v>#N/A</v>
      </c>
      <c r="AR63" s="317"/>
      <c r="AS63" s="316"/>
      <c r="AT63" s="316"/>
      <c r="AU63" s="390" t="e">
        <f t="shared" si="16"/>
        <v>#N/A</v>
      </c>
      <c r="AV63" s="390" t="e">
        <f t="shared" si="17"/>
        <v>#N/A</v>
      </c>
      <c r="AW63" s="389" t="e">
        <f t="shared" si="17"/>
        <v>#N/A</v>
      </c>
    </row>
    <row r="64" spans="5:49" x14ac:dyDescent="0.25">
      <c r="T64" s="317" t="s">
        <v>108</v>
      </c>
      <c r="U64" s="315"/>
      <c r="W64" s="356" t="s">
        <v>59</v>
      </c>
      <c r="X64" s="339" t="s">
        <v>61</v>
      </c>
      <c r="Y64" s="339" t="s">
        <v>119</v>
      </c>
      <c r="Z64" s="338" t="s">
        <v>118</v>
      </c>
      <c r="AD64" s="317" t="s">
        <v>54</v>
      </c>
      <c r="AE64" s="316">
        <v>0.75</v>
      </c>
      <c r="AF64" s="316">
        <v>19</v>
      </c>
      <c r="AG64" s="316">
        <v>19000</v>
      </c>
      <c r="AH64" s="405">
        <f t="shared" si="14"/>
        <v>84.224631674288489</v>
      </c>
      <c r="AI64" s="315">
        <f t="shared" si="15"/>
        <v>1.9254391204287729</v>
      </c>
      <c r="AK64" s="317">
        <v>4</v>
      </c>
      <c r="AL64" s="316" t="str">
        <f t="shared" si="12"/>
        <v/>
      </c>
      <c r="AM64" s="390" t="e">
        <f t="shared" si="13"/>
        <v>#N/A</v>
      </c>
      <c r="AN64" s="390" t="e">
        <f t="shared" si="13"/>
        <v>#N/A</v>
      </c>
      <c r="AO64" s="390" t="e">
        <f t="shared" si="13"/>
        <v>#N/A</v>
      </c>
      <c r="AP64" s="389" t="e">
        <f t="shared" si="13"/>
        <v>#N/A</v>
      </c>
      <c r="AQ64" s="311" t="e">
        <f>NA()</f>
        <v>#N/A</v>
      </c>
      <c r="AR64" s="317"/>
      <c r="AS64" s="316"/>
      <c r="AT64" s="316"/>
      <c r="AU64" s="390" t="e">
        <f t="shared" si="16"/>
        <v>#N/A</v>
      </c>
      <c r="AV64" s="390" t="e">
        <f t="shared" si="17"/>
        <v>#N/A</v>
      </c>
      <c r="AW64" s="389" t="e">
        <f t="shared" si="17"/>
        <v>#N/A</v>
      </c>
    </row>
    <row r="65" spans="6:49" x14ac:dyDescent="0.25">
      <c r="I65" s="311" t="e">
        <f>"CF = "&amp;TEXT(J58,"##.#%")&amp;",   WF = "&amp;TEXT(J61,"##.#%")</f>
        <v>#REF!</v>
      </c>
      <c r="L65" s="409"/>
      <c r="T65" s="395">
        <f>T69</f>
        <v>0.52</v>
      </c>
      <c r="U65" s="394">
        <f>U69</f>
        <v>0.34</v>
      </c>
      <c r="W65" s="317" t="s">
        <v>57</v>
      </c>
      <c r="X65" s="393" t="e">
        <f t="shared" ref="X65:Z72" si="18">IF(X80=0,NA(),X79)</f>
        <v>#REF!</v>
      </c>
      <c r="Y65" s="393" t="e">
        <f t="shared" si="18"/>
        <v>#N/A</v>
      </c>
      <c r="Z65" s="400" t="e">
        <f t="shared" si="18"/>
        <v>#REF!</v>
      </c>
      <c r="AD65" s="317" t="s">
        <v>53</v>
      </c>
      <c r="AE65" s="316">
        <v>0.5</v>
      </c>
      <c r="AF65" s="316">
        <v>12.7</v>
      </c>
      <c r="AG65" s="316">
        <v>12700</v>
      </c>
      <c r="AH65" s="405">
        <f t="shared" si="14"/>
        <v>70.260570918450924</v>
      </c>
      <c r="AI65" s="315">
        <f t="shared" si="15"/>
        <v>1.846711674430181</v>
      </c>
      <c r="AK65" s="317">
        <v>5</v>
      </c>
      <c r="AL65" s="316" t="str">
        <f t="shared" si="12"/>
        <v/>
      </c>
      <c r="AM65" s="390" t="e">
        <f t="shared" si="13"/>
        <v>#N/A</v>
      </c>
      <c r="AN65" s="390" t="e">
        <f t="shared" si="13"/>
        <v>#N/A</v>
      </c>
      <c r="AO65" s="390" t="e">
        <f t="shared" si="13"/>
        <v>#N/A</v>
      </c>
      <c r="AP65" s="389" t="e">
        <f t="shared" si="13"/>
        <v>#N/A</v>
      </c>
      <c r="AQ65" s="311" t="e">
        <f>NA()</f>
        <v>#N/A</v>
      </c>
      <c r="AR65" s="317"/>
      <c r="AS65" s="316"/>
      <c r="AT65" s="316"/>
      <c r="AU65" s="390" t="e">
        <f t="shared" si="16"/>
        <v>#N/A</v>
      </c>
      <c r="AV65" s="390" t="e">
        <f t="shared" si="17"/>
        <v>#N/A</v>
      </c>
      <c r="AW65" s="389" t="e">
        <f t="shared" si="17"/>
        <v>#N/A</v>
      </c>
    </row>
    <row r="66" spans="6:49" x14ac:dyDescent="0.25">
      <c r="T66" s="395">
        <f>G123</f>
        <v>0.52</v>
      </c>
      <c r="U66" s="392">
        <f>H123</f>
        <v>0.38</v>
      </c>
      <c r="W66" s="317" t="s">
        <v>56</v>
      </c>
      <c r="X66" s="393" t="e">
        <f t="shared" si="18"/>
        <v>#REF!</v>
      </c>
      <c r="Y66" s="393" t="e">
        <f t="shared" si="18"/>
        <v>#N/A</v>
      </c>
      <c r="Z66" s="400" t="e">
        <f t="shared" si="18"/>
        <v>#REF!</v>
      </c>
      <c r="AD66" s="317" t="s">
        <v>52</v>
      </c>
      <c r="AE66" s="316">
        <v>0.375</v>
      </c>
      <c r="AF66" s="316">
        <v>9.51</v>
      </c>
      <c r="AG66" s="316">
        <v>9510</v>
      </c>
      <c r="AH66" s="405">
        <f t="shared" si="14"/>
        <v>61.685236282952467</v>
      </c>
      <c r="AI66" s="315">
        <f t="shared" si="15"/>
        <v>1.7901812326218365</v>
      </c>
      <c r="AK66" s="317">
        <v>6</v>
      </c>
      <c r="AL66" s="316" t="str">
        <f t="shared" si="12"/>
        <v/>
      </c>
      <c r="AM66" s="390" t="e">
        <f t="shared" si="13"/>
        <v>#N/A</v>
      </c>
      <c r="AN66" s="390" t="e">
        <f t="shared" si="13"/>
        <v>#N/A</v>
      </c>
      <c r="AO66" s="390" t="e">
        <f t="shared" si="13"/>
        <v>#N/A</v>
      </c>
      <c r="AP66" s="389" t="e">
        <f t="shared" si="13"/>
        <v>#N/A</v>
      </c>
      <c r="AQ66" s="311" t="e">
        <f>NA()</f>
        <v>#N/A</v>
      </c>
      <c r="AR66" s="317"/>
      <c r="AS66" s="316"/>
      <c r="AT66" s="316"/>
      <c r="AU66" s="390" t="e">
        <f t="shared" si="16"/>
        <v>#N/A</v>
      </c>
      <c r="AV66" s="390" t="e">
        <f t="shared" si="17"/>
        <v>#N/A</v>
      </c>
      <c r="AW66" s="389" t="e">
        <f t="shared" si="17"/>
        <v>#N/A</v>
      </c>
    </row>
    <row r="67" spans="6:49" x14ac:dyDescent="0.25">
      <c r="H67" s="407" t="s">
        <v>117</v>
      </c>
      <c r="I67" s="408" t="e">
        <f>#REF!</f>
        <v>#REF!</v>
      </c>
      <c r="J67" s="311" t="s">
        <v>116</v>
      </c>
      <c r="T67" s="395">
        <f>G124</f>
        <v>0.68</v>
      </c>
      <c r="U67" s="392">
        <f>H124</f>
        <v>0.36</v>
      </c>
      <c r="W67" s="317" t="s">
        <v>55</v>
      </c>
      <c r="X67" s="393" t="e">
        <f t="shared" si="18"/>
        <v>#REF!</v>
      </c>
      <c r="Y67" s="393" t="e">
        <f t="shared" si="18"/>
        <v>#N/A</v>
      </c>
      <c r="Z67" s="400" t="e">
        <f t="shared" si="18"/>
        <v>#REF!</v>
      </c>
      <c r="AD67" s="317" t="s">
        <v>51</v>
      </c>
      <c r="AE67" s="316">
        <v>0.187</v>
      </c>
      <c r="AF67" s="316">
        <v>4.76</v>
      </c>
      <c r="AG67" s="316">
        <v>4760</v>
      </c>
      <c r="AH67" s="405">
        <f t="shared" si="14"/>
        <v>45.177597175157636</v>
      </c>
      <c r="AI67" s="315">
        <f t="shared" si="15"/>
        <v>1.6549231287242221</v>
      </c>
      <c r="AK67" s="317">
        <v>7</v>
      </c>
      <c r="AL67" s="316" t="str">
        <f t="shared" si="12"/>
        <v>No. 200</v>
      </c>
      <c r="AM67" s="390" t="e">
        <f t="shared" si="13"/>
        <v>#REF!</v>
      </c>
      <c r="AN67" s="390" t="e">
        <f t="shared" si="13"/>
        <v>#N/A</v>
      </c>
      <c r="AO67" s="390" t="e">
        <f t="shared" si="13"/>
        <v>#N/A</v>
      </c>
      <c r="AP67" s="389" t="e">
        <f t="shared" si="13"/>
        <v>#N/A</v>
      </c>
      <c r="AQ67" s="406">
        <v>1</v>
      </c>
      <c r="AR67" s="317"/>
      <c r="AS67" s="316"/>
      <c r="AT67" s="316"/>
      <c r="AU67" s="390" t="e">
        <f t="shared" si="16"/>
        <v>#VALUE!</v>
      </c>
      <c r="AV67" s="390" t="str">
        <f t="shared" si="17"/>
        <v/>
      </c>
      <c r="AW67" s="389" t="str">
        <f t="shared" si="17"/>
        <v/>
      </c>
    </row>
    <row r="68" spans="6:49" x14ac:dyDescent="0.25">
      <c r="H68" s="407" t="s">
        <v>115</v>
      </c>
      <c r="I68" s="408" t="e">
        <f>#REF!</f>
        <v>#REF!</v>
      </c>
      <c r="J68" s="311" t="s">
        <v>114</v>
      </c>
      <c r="T68" s="395">
        <f>G114</f>
        <v>0.68</v>
      </c>
      <c r="U68" s="392">
        <f>H114</f>
        <v>0.32</v>
      </c>
      <c r="W68" s="317" t="s">
        <v>54</v>
      </c>
      <c r="X68" s="393" t="e">
        <f t="shared" si="18"/>
        <v>#REF!</v>
      </c>
      <c r="Y68" s="393">
        <f t="shared" si="18"/>
        <v>0</v>
      </c>
      <c r="Z68" s="400" t="e">
        <f t="shared" si="18"/>
        <v>#REF!</v>
      </c>
      <c r="AD68" s="317" t="s">
        <v>50</v>
      </c>
      <c r="AE68" s="316">
        <v>9.3700000000000006E-2</v>
      </c>
      <c r="AF68" s="316">
        <v>2.38</v>
      </c>
      <c r="AG68" s="316">
        <v>2380</v>
      </c>
      <c r="AH68" s="405">
        <f t="shared" si="14"/>
        <v>33.071936900670877</v>
      </c>
      <c r="AI68" s="315">
        <f t="shared" si="15"/>
        <v>1.5194596306754302</v>
      </c>
      <c r="AK68" s="317">
        <v>8</v>
      </c>
      <c r="AL68" s="316" t="str">
        <f t="shared" si="12"/>
        <v/>
      </c>
      <c r="AM68" s="390" t="e">
        <f t="shared" si="13"/>
        <v>#N/A</v>
      </c>
      <c r="AN68" s="390" t="e">
        <f t="shared" si="13"/>
        <v>#N/A</v>
      </c>
      <c r="AO68" s="390" t="e">
        <f t="shared" si="13"/>
        <v>#N/A</v>
      </c>
      <c r="AP68" s="389" t="e">
        <f t="shared" si="13"/>
        <v>#N/A</v>
      </c>
      <c r="AQ68" s="311" t="e">
        <f>NA()</f>
        <v>#N/A</v>
      </c>
      <c r="AR68" s="317"/>
      <c r="AS68" s="316"/>
      <c r="AT68" s="316"/>
      <c r="AU68" s="390" t="e">
        <f t="shared" si="16"/>
        <v>#N/A</v>
      </c>
      <c r="AV68" s="390" t="e">
        <f t="shared" si="17"/>
        <v>#N/A</v>
      </c>
      <c r="AW68" s="389" t="e">
        <f t="shared" si="17"/>
        <v>#N/A</v>
      </c>
    </row>
    <row r="69" spans="6:49" x14ac:dyDescent="0.25">
      <c r="H69" s="407" t="s">
        <v>113</v>
      </c>
      <c r="I69" s="408" t="e">
        <f>#REF!</f>
        <v>#REF!</v>
      </c>
      <c r="J69" s="311" t="s">
        <v>112</v>
      </c>
      <c r="T69" s="395">
        <f>G115</f>
        <v>0.52</v>
      </c>
      <c r="U69" s="392">
        <f>H115</f>
        <v>0.34</v>
      </c>
      <c r="W69" s="317" t="s">
        <v>53</v>
      </c>
      <c r="X69" s="393" t="e">
        <f t="shared" si="18"/>
        <v>#REF!</v>
      </c>
      <c r="Y69" s="393">
        <f t="shared" si="18"/>
        <v>0.08</v>
      </c>
      <c r="Z69" s="400" t="e">
        <f t="shared" si="18"/>
        <v>#REF!</v>
      </c>
      <c r="AD69" s="317" t="s">
        <v>49</v>
      </c>
      <c r="AE69" s="316">
        <v>4.6899999999999997E-2</v>
      </c>
      <c r="AF69" s="316">
        <v>1.19</v>
      </c>
      <c r="AG69" s="316">
        <v>1190</v>
      </c>
      <c r="AH69" s="405">
        <f t="shared" si="14"/>
        <v>24.210074876744265</v>
      </c>
      <c r="AI69" s="315">
        <f t="shared" si="15"/>
        <v>1.3839961326266388</v>
      </c>
      <c r="AK69" s="317">
        <v>9</v>
      </c>
      <c r="AL69" s="316" t="str">
        <f t="shared" si="12"/>
        <v/>
      </c>
      <c r="AM69" s="390" t="e">
        <f t="shared" si="13"/>
        <v>#N/A</v>
      </c>
      <c r="AN69" s="390" t="e">
        <f t="shared" si="13"/>
        <v>#N/A</v>
      </c>
      <c r="AO69" s="390" t="e">
        <f t="shared" si="13"/>
        <v>#N/A</v>
      </c>
      <c r="AP69" s="389" t="e">
        <f t="shared" si="13"/>
        <v>#N/A</v>
      </c>
      <c r="AQ69" s="311" t="e">
        <f>NA()</f>
        <v>#N/A</v>
      </c>
      <c r="AR69" s="317"/>
      <c r="AS69" s="316"/>
      <c r="AT69" s="316"/>
      <c r="AU69" s="390" t="e">
        <f t="shared" si="16"/>
        <v>#N/A</v>
      </c>
      <c r="AV69" s="390" t="e">
        <f t="shared" si="17"/>
        <v>#N/A</v>
      </c>
      <c r="AW69" s="389" t="e">
        <f t="shared" si="17"/>
        <v>#N/A</v>
      </c>
    </row>
    <row r="70" spans="6:49" x14ac:dyDescent="0.25">
      <c r="H70" s="407" t="s">
        <v>111</v>
      </c>
      <c r="I70" s="311" t="e">
        <f>#REF!</f>
        <v>#REF!</v>
      </c>
      <c r="J70" s="311" t="s">
        <v>110</v>
      </c>
      <c r="T70" s="317" t="s">
        <v>109</v>
      </c>
      <c r="U70" s="315"/>
      <c r="W70" s="317" t="s">
        <v>52</v>
      </c>
      <c r="X70" s="393" t="e">
        <f t="shared" si="18"/>
        <v>#REF!</v>
      </c>
      <c r="Y70" s="393">
        <f t="shared" si="18"/>
        <v>0.08</v>
      </c>
      <c r="Z70" s="400" t="e">
        <f t="shared" si="18"/>
        <v>#REF!</v>
      </c>
      <c r="AD70" s="317" t="s">
        <v>48</v>
      </c>
      <c r="AE70" s="316">
        <v>2.3400000000000001E-2</v>
      </c>
      <c r="AF70" s="316">
        <v>0.59499999999999997</v>
      </c>
      <c r="AG70" s="316">
        <v>595</v>
      </c>
      <c r="AH70" s="405">
        <f t="shared" si="14"/>
        <v>17.722812162406921</v>
      </c>
      <c r="AI70" s="315">
        <f t="shared" si="15"/>
        <v>1.2485326345778474</v>
      </c>
      <c r="AK70" s="317">
        <v>10</v>
      </c>
      <c r="AL70" s="316" t="str">
        <f t="shared" si="12"/>
        <v>No. 100</v>
      </c>
      <c r="AM70" s="390" t="e">
        <f t="shared" si="13"/>
        <v>#REF!</v>
      </c>
      <c r="AN70" s="390" t="e">
        <f t="shared" si="13"/>
        <v>#N/A</v>
      </c>
      <c r="AO70" s="390" t="e">
        <f t="shared" si="13"/>
        <v>#N/A</v>
      </c>
      <c r="AP70" s="389" t="e">
        <f t="shared" si="13"/>
        <v>#N/A</v>
      </c>
      <c r="AQ70" s="406">
        <f>AQ67</f>
        <v>1</v>
      </c>
      <c r="AR70" s="317"/>
      <c r="AS70" s="316"/>
      <c r="AT70" s="316"/>
      <c r="AU70" s="390" t="e">
        <f t="shared" si="16"/>
        <v>#VALUE!</v>
      </c>
      <c r="AV70" s="390" t="str">
        <f t="shared" si="17"/>
        <v/>
      </c>
      <c r="AW70" s="389" t="str">
        <f t="shared" si="17"/>
        <v/>
      </c>
    </row>
    <row r="71" spans="6:49" x14ac:dyDescent="0.25">
      <c r="T71" s="395" t="e">
        <f>J58</f>
        <v>#REF!</v>
      </c>
      <c r="U71" s="394" t="e">
        <f>J61</f>
        <v>#REF!</v>
      </c>
      <c r="W71" s="317" t="s">
        <v>51</v>
      </c>
      <c r="X71" s="393" t="e">
        <f t="shared" si="18"/>
        <v>#REF!</v>
      </c>
      <c r="Y71" s="393">
        <f t="shared" si="18"/>
        <v>0.08</v>
      </c>
      <c r="Z71" s="400" t="e">
        <f t="shared" si="18"/>
        <v>#REF!</v>
      </c>
      <c r="AD71" s="317" t="s">
        <v>47</v>
      </c>
      <c r="AE71" s="316">
        <v>1.17E-2</v>
      </c>
      <c r="AF71" s="316">
        <v>0.29699999999999999</v>
      </c>
      <c r="AG71" s="316">
        <v>297</v>
      </c>
      <c r="AH71" s="405">
        <f t="shared" si="14"/>
        <v>12.964041189051768</v>
      </c>
      <c r="AI71" s="315">
        <f t="shared" si="15"/>
        <v>1.1127404021927456</v>
      </c>
      <c r="AK71" s="317">
        <v>11</v>
      </c>
      <c r="AL71" s="316" t="str">
        <f t="shared" si="12"/>
        <v/>
      </c>
      <c r="AM71" s="390" t="e">
        <f t="shared" si="13"/>
        <v>#N/A</v>
      </c>
      <c r="AN71" s="390" t="e">
        <f t="shared" si="13"/>
        <v>#N/A</v>
      </c>
      <c r="AO71" s="390" t="e">
        <f t="shared" si="13"/>
        <v>#N/A</v>
      </c>
      <c r="AP71" s="389" t="e">
        <f t="shared" si="13"/>
        <v>#N/A</v>
      </c>
      <c r="AQ71" s="311" t="e">
        <f>NA()</f>
        <v>#N/A</v>
      </c>
      <c r="AR71" s="317"/>
      <c r="AS71" s="316"/>
      <c r="AT71" s="316"/>
      <c r="AU71" s="390" t="e">
        <f t="shared" si="16"/>
        <v>#N/A</v>
      </c>
      <c r="AV71" s="390" t="e">
        <f t="shared" si="17"/>
        <v>#N/A</v>
      </c>
      <c r="AW71" s="389" t="e">
        <f t="shared" si="17"/>
        <v>#N/A</v>
      </c>
    </row>
    <row r="72" spans="6:49" x14ac:dyDescent="0.25">
      <c r="G72" s="311" t="s">
        <v>108</v>
      </c>
      <c r="T72" s="317" t="s">
        <v>107</v>
      </c>
      <c r="U72" s="315"/>
      <c r="W72" s="317" t="s">
        <v>50</v>
      </c>
      <c r="X72" s="393" t="e">
        <f t="shared" si="18"/>
        <v>#REF!</v>
      </c>
      <c r="Y72" s="393">
        <f t="shared" si="18"/>
        <v>0.08</v>
      </c>
      <c r="Z72" s="400" t="e">
        <f t="shared" si="18"/>
        <v>#REF!</v>
      </c>
      <c r="AD72" s="317" t="s">
        <v>46</v>
      </c>
      <c r="AE72" s="316">
        <v>5.8999999999999999E-3</v>
      </c>
      <c r="AF72" s="316">
        <v>0.14899999999999999</v>
      </c>
      <c r="AG72" s="316">
        <v>149</v>
      </c>
      <c r="AH72" s="405">
        <f t="shared" si="14"/>
        <v>9.5045994842303667</v>
      </c>
      <c r="AI72" s="315">
        <f t="shared" si="15"/>
        <v>0.97793382078552349</v>
      </c>
      <c r="AK72" s="317">
        <v>12</v>
      </c>
      <c r="AL72" s="316" t="str">
        <f t="shared" si="12"/>
        <v/>
      </c>
      <c r="AM72" s="390" t="e">
        <f t="shared" si="13"/>
        <v>#N/A</v>
      </c>
      <c r="AN72" s="390" t="e">
        <f t="shared" si="13"/>
        <v>#N/A</v>
      </c>
      <c r="AO72" s="390" t="e">
        <f t="shared" si="13"/>
        <v>#N/A</v>
      </c>
      <c r="AP72" s="389" t="e">
        <f t="shared" si="13"/>
        <v>#N/A</v>
      </c>
      <c r="AQ72" s="311" t="e">
        <f>NA()</f>
        <v>#N/A</v>
      </c>
      <c r="AR72" s="317"/>
      <c r="AS72" s="316"/>
      <c r="AT72" s="316"/>
      <c r="AU72" s="390" t="e">
        <f t="shared" si="16"/>
        <v>#N/A</v>
      </c>
      <c r="AV72" s="390" t="e">
        <f t="shared" si="17"/>
        <v>#N/A</v>
      </c>
      <c r="AW72" s="389" t="e">
        <f t="shared" si="17"/>
        <v>#N/A</v>
      </c>
    </row>
    <row r="73" spans="6:49" x14ac:dyDescent="0.25">
      <c r="H73" s="311" t="s">
        <v>106</v>
      </c>
      <c r="T73" s="395">
        <f>G81</f>
        <v>0.8</v>
      </c>
      <c r="U73" s="394">
        <f>H81</f>
        <v>0.26</v>
      </c>
      <c r="W73" s="317" t="s">
        <v>49</v>
      </c>
      <c r="X73" s="393" t="e">
        <f t="shared" ref="X73:Z76" si="19">X87</f>
        <v>#REF!</v>
      </c>
      <c r="Y73" s="393">
        <f t="shared" si="19"/>
        <v>0.08</v>
      </c>
      <c r="Z73" s="400" t="e">
        <f t="shared" si="19"/>
        <v>#REF!</v>
      </c>
      <c r="AD73" s="317" t="s">
        <v>45</v>
      </c>
      <c r="AE73" s="316">
        <v>2.8999999999999998E-3</v>
      </c>
      <c r="AF73" s="316">
        <v>7.3999999999999996E-2</v>
      </c>
      <c r="AG73" s="316">
        <v>74</v>
      </c>
      <c r="AH73" s="405">
        <f t="shared" si="14"/>
        <v>6.9367217454368229</v>
      </c>
      <c r="AI73" s="315">
        <f t="shared" si="15"/>
        <v>0.84115427387893937</v>
      </c>
      <c r="AK73" s="317">
        <v>13</v>
      </c>
      <c r="AL73" s="316" t="str">
        <f t="shared" si="12"/>
        <v>No. 50</v>
      </c>
      <c r="AM73" s="390" t="e">
        <f t="shared" si="13"/>
        <v>#REF!</v>
      </c>
      <c r="AN73" s="390" t="e">
        <f t="shared" si="13"/>
        <v>#N/A</v>
      </c>
      <c r="AO73" s="390" t="e">
        <f t="shared" si="13"/>
        <v>#N/A</v>
      </c>
      <c r="AP73" s="389" t="e">
        <f t="shared" si="13"/>
        <v>#N/A</v>
      </c>
      <c r="AQ73" s="391">
        <f>AQ67</f>
        <v>1</v>
      </c>
      <c r="AR73" s="317"/>
      <c r="AS73" s="316"/>
      <c r="AT73" s="316"/>
      <c r="AU73" s="390" t="e">
        <f t="shared" si="16"/>
        <v>#VALUE!</v>
      </c>
      <c r="AV73" s="390" t="str">
        <f t="shared" si="17"/>
        <v/>
      </c>
      <c r="AW73" s="389" t="str">
        <f t="shared" si="17"/>
        <v/>
      </c>
    </row>
    <row r="74" spans="6:49" x14ac:dyDescent="0.25">
      <c r="H74" s="311" t="s">
        <v>105</v>
      </c>
      <c r="T74" s="395">
        <f>H100</f>
        <v>0.75</v>
      </c>
      <c r="U74" s="394">
        <f>$U$73+(T74-$T$73)*($U$76-$U$73)/($T$76-$T$73)</f>
        <v>0.26900000000000002</v>
      </c>
      <c r="W74" s="317" t="s">
        <v>48</v>
      </c>
      <c r="X74" s="393" t="e">
        <f t="shared" si="19"/>
        <v>#REF!</v>
      </c>
      <c r="Y74" s="393">
        <f t="shared" si="19"/>
        <v>0.08</v>
      </c>
      <c r="Z74" s="400">
        <f t="shared" si="19"/>
        <v>0.15</v>
      </c>
      <c r="AD74" s="404" t="s">
        <v>44</v>
      </c>
      <c r="AE74" s="403">
        <v>0</v>
      </c>
      <c r="AF74" s="403">
        <v>0</v>
      </c>
      <c r="AG74" s="403">
        <v>0</v>
      </c>
      <c r="AH74" s="402">
        <f t="shared" si="14"/>
        <v>0</v>
      </c>
      <c r="AI74" s="401" t="e">
        <f t="shared" si="15"/>
        <v>#NUM!</v>
      </c>
      <c r="AK74" s="317">
        <v>14</v>
      </c>
      <c r="AL74" s="316" t="str">
        <f t="shared" si="12"/>
        <v/>
      </c>
      <c r="AM74" s="390" t="e">
        <f t="shared" si="13"/>
        <v>#N/A</v>
      </c>
      <c r="AN74" s="390" t="e">
        <f t="shared" si="13"/>
        <v>#N/A</v>
      </c>
      <c r="AO74" s="390" t="e">
        <f t="shared" si="13"/>
        <v>#N/A</v>
      </c>
      <c r="AP74" s="389" t="e">
        <f t="shared" si="13"/>
        <v>#N/A</v>
      </c>
      <c r="AQ74" s="311" t="e">
        <f>NA()</f>
        <v>#N/A</v>
      </c>
      <c r="AR74" s="317"/>
      <c r="AS74" s="316"/>
      <c r="AT74" s="316"/>
      <c r="AU74" s="390" t="e">
        <f t="shared" si="16"/>
        <v>#N/A</v>
      </c>
      <c r="AV74" s="390" t="e">
        <f t="shared" si="17"/>
        <v>#N/A</v>
      </c>
      <c r="AW74" s="389" t="e">
        <f t="shared" si="17"/>
        <v>#N/A</v>
      </c>
    </row>
    <row r="75" spans="6:49" x14ac:dyDescent="0.25">
      <c r="H75" s="311" t="s">
        <v>104</v>
      </c>
      <c r="T75" s="395">
        <f>T77</f>
        <v>0.45</v>
      </c>
      <c r="U75" s="394">
        <f>$U$73+(T75-$T$73)*($U$76-$U$73)/($T$76-$T$73)</f>
        <v>0.32300000000000001</v>
      </c>
      <c r="W75" s="317" t="s">
        <v>47</v>
      </c>
      <c r="X75" s="393" t="e">
        <f t="shared" si="19"/>
        <v>#REF!</v>
      </c>
      <c r="Y75" s="393">
        <f t="shared" si="19"/>
        <v>0.08</v>
      </c>
      <c r="Z75" s="400">
        <f t="shared" si="19"/>
        <v>0.15</v>
      </c>
      <c r="AK75" s="317">
        <v>15</v>
      </c>
      <c r="AL75" s="316" t="str">
        <f t="shared" si="12"/>
        <v/>
      </c>
      <c r="AM75" s="390" t="e">
        <f t="shared" si="13"/>
        <v>#N/A</v>
      </c>
      <c r="AN75" s="390" t="e">
        <f t="shared" si="13"/>
        <v>#N/A</v>
      </c>
      <c r="AO75" s="390" t="e">
        <f t="shared" si="13"/>
        <v>#N/A</v>
      </c>
      <c r="AP75" s="389" t="e">
        <f t="shared" si="13"/>
        <v>#N/A</v>
      </c>
      <c r="AQ75" s="311" t="e">
        <f>NA()</f>
        <v>#N/A</v>
      </c>
      <c r="AR75" s="317"/>
      <c r="AS75" s="316"/>
      <c r="AT75" s="316"/>
      <c r="AU75" s="390" t="e">
        <f t="shared" si="16"/>
        <v>#N/A</v>
      </c>
      <c r="AV75" s="390" t="e">
        <f t="shared" si="17"/>
        <v>#N/A</v>
      </c>
      <c r="AW75" s="389" t="e">
        <f t="shared" si="17"/>
        <v>#N/A</v>
      </c>
    </row>
    <row r="76" spans="6:49" x14ac:dyDescent="0.25">
      <c r="T76" s="395">
        <f>G82</f>
        <v>0.3</v>
      </c>
      <c r="U76" s="394">
        <f>H82</f>
        <v>0.35</v>
      </c>
      <c r="W76" s="317" t="s">
        <v>46</v>
      </c>
      <c r="X76" s="393" t="e">
        <f t="shared" si="19"/>
        <v>#REF!</v>
      </c>
      <c r="Y76" s="393">
        <f t="shared" si="19"/>
        <v>0</v>
      </c>
      <c r="Z76" s="400">
        <f t="shared" si="19"/>
        <v>7.4999999999999997E-2</v>
      </c>
      <c r="AK76" s="317">
        <v>16</v>
      </c>
      <c r="AL76" s="316" t="str">
        <f t="shared" si="12"/>
        <v/>
      </c>
      <c r="AM76" s="390" t="e">
        <f t="shared" si="13"/>
        <v>#N/A</v>
      </c>
      <c r="AN76" s="390" t="e">
        <f t="shared" si="13"/>
        <v>#N/A</v>
      </c>
      <c r="AO76" s="390" t="e">
        <f t="shared" si="13"/>
        <v>#N/A</v>
      </c>
      <c r="AP76" s="389" t="e">
        <f t="shared" si="13"/>
        <v>#N/A</v>
      </c>
      <c r="AQ76" s="311" t="e">
        <f>NA()</f>
        <v>#N/A</v>
      </c>
      <c r="AR76" s="317"/>
      <c r="AS76" s="316"/>
      <c r="AT76" s="316"/>
      <c r="AU76" s="390" t="e">
        <f t="shared" si="16"/>
        <v>#N/A</v>
      </c>
      <c r="AV76" s="390" t="e">
        <f t="shared" si="17"/>
        <v>#N/A</v>
      </c>
      <c r="AW76" s="389" t="e">
        <f t="shared" si="17"/>
        <v>#N/A</v>
      </c>
    </row>
    <row r="77" spans="6:49" x14ac:dyDescent="0.25">
      <c r="F77" s="356" t="s">
        <v>103</v>
      </c>
      <c r="G77" s="339"/>
      <c r="H77" s="339"/>
      <c r="I77" s="339"/>
      <c r="J77" s="339"/>
      <c r="K77" s="339"/>
      <c r="L77" s="339"/>
      <c r="M77" s="338"/>
      <c r="T77" s="395">
        <f>H101</f>
        <v>0.45</v>
      </c>
      <c r="U77" s="394">
        <f>U75</f>
        <v>0.32300000000000001</v>
      </c>
      <c r="W77" s="314" t="s">
        <v>45</v>
      </c>
      <c r="X77" s="396" t="e">
        <f>#REF!</f>
        <v>#REF!</v>
      </c>
      <c r="Y77" s="396" t="e">
        <f>NA()</f>
        <v>#N/A</v>
      </c>
      <c r="Z77" s="399">
        <v>0</v>
      </c>
      <c r="AK77" s="317">
        <v>17</v>
      </c>
      <c r="AL77" s="316" t="str">
        <f t="shared" si="12"/>
        <v/>
      </c>
      <c r="AM77" s="390" t="e">
        <f t="shared" si="13"/>
        <v>#N/A</v>
      </c>
      <c r="AN77" s="390" t="e">
        <f t="shared" si="13"/>
        <v>#N/A</v>
      </c>
      <c r="AO77" s="390" t="e">
        <f t="shared" si="13"/>
        <v>#N/A</v>
      </c>
      <c r="AP77" s="389" t="e">
        <f t="shared" si="13"/>
        <v>#N/A</v>
      </c>
      <c r="AQ77" s="311" t="e">
        <f>NA()</f>
        <v>#N/A</v>
      </c>
      <c r="AR77" s="317"/>
      <c r="AS77" s="316"/>
      <c r="AT77" s="316"/>
      <c r="AU77" s="390" t="e">
        <f t="shared" si="16"/>
        <v>#N/A</v>
      </c>
      <c r="AV77" s="390" t="e">
        <f t="shared" si="17"/>
        <v>#N/A</v>
      </c>
      <c r="AW77" s="389" t="e">
        <f t="shared" si="17"/>
        <v>#N/A</v>
      </c>
    </row>
    <row r="78" spans="6:49" x14ac:dyDescent="0.25">
      <c r="F78" s="317" t="s">
        <v>102</v>
      </c>
      <c r="G78" s="316"/>
      <c r="H78" s="316"/>
      <c r="I78" s="316"/>
      <c r="J78" s="316"/>
      <c r="K78" s="316"/>
      <c r="L78" s="316"/>
      <c r="M78" s="315"/>
      <c r="T78" s="395">
        <f>T77</f>
        <v>0.45</v>
      </c>
      <c r="U78" s="394">
        <f>U77+($U$79-$U$73)</f>
        <v>0.443</v>
      </c>
      <c r="W78" s="356" t="s">
        <v>59</v>
      </c>
      <c r="X78" s="339"/>
      <c r="Y78" s="339"/>
      <c r="Z78" s="339">
        <v>0</v>
      </c>
      <c r="AA78" s="338"/>
      <c r="AK78" s="317">
        <v>18</v>
      </c>
      <c r="AL78" s="316" t="str">
        <f t="shared" si="12"/>
        <v>No. 30</v>
      </c>
      <c r="AM78" s="390" t="e">
        <f t="shared" si="13"/>
        <v>#REF!</v>
      </c>
      <c r="AN78" s="390" t="e">
        <f t="shared" si="13"/>
        <v>#N/A</v>
      </c>
      <c r="AO78" s="390" t="e">
        <f t="shared" si="13"/>
        <v>#N/A</v>
      </c>
      <c r="AP78" s="389" t="e">
        <f t="shared" si="13"/>
        <v>#N/A</v>
      </c>
      <c r="AQ78" s="391">
        <f>AQ67</f>
        <v>1</v>
      </c>
      <c r="AR78" s="317"/>
      <c r="AS78" s="316"/>
      <c r="AT78" s="316"/>
      <c r="AU78" s="390" t="e">
        <f t="shared" si="16"/>
        <v>#VALUE!</v>
      </c>
      <c r="AV78" s="390" t="str">
        <f t="shared" si="17"/>
        <v/>
      </c>
      <c r="AW78" s="389" t="str">
        <f t="shared" si="17"/>
        <v/>
      </c>
    </row>
    <row r="79" spans="6:49" x14ac:dyDescent="0.25">
      <c r="F79" s="317"/>
      <c r="G79" s="316" t="s">
        <v>77</v>
      </c>
      <c r="H79" s="316"/>
      <c r="I79" s="316"/>
      <c r="J79" s="316"/>
      <c r="K79" s="316"/>
      <c r="L79" s="316"/>
      <c r="M79" s="315"/>
      <c r="T79" s="395">
        <f>G90</f>
        <v>0.8</v>
      </c>
      <c r="U79" s="394">
        <f>H90</f>
        <v>0.38</v>
      </c>
      <c r="W79" s="317" t="s">
        <v>57</v>
      </c>
      <c r="X79" s="393" t="e">
        <f>#REF!</f>
        <v>#REF!</v>
      </c>
      <c r="Y79" s="393">
        <v>0</v>
      </c>
      <c r="Z79" s="393" t="e">
        <f>IF(Z78&gt;0,Z78,IF(SUM(#REF!)=0,0,AA79))</f>
        <v>#REF!</v>
      </c>
      <c r="AA79" s="315">
        <v>0</v>
      </c>
      <c r="AK79" s="317">
        <v>19</v>
      </c>
      <c r="AL79" s="316" t="str">
        <f t="shared" si="12"/>
        <v/>
      </c>
      <c r="AM79" s="390" t="e">
        <f t="shared" si="13"/>
        <v>#N/A</v>
      </c>
      <c r="AN79" s="390" t="e">
        <f t="shared" si="13"/>
        <v>#N/A</v>
      </c>
      <c r="AO79" s="390" t="e">
        <f t="shared" si="13"/>
        <v>#N/A</v>
      </c>
      <c r="AP79" s="389" t="e">
        <f t="shared" si="13"/>
        <v>#N/A</v>
      </c>
      <c r="AQ79" s="311" t="e">
        <f>NA()</f>
        <v>#N/A</v>
      </c>
      <c r="AR79" s="317"/>
      <c r="AS79" s="316"/>
      <c r="AT79" s="316"/>
      <c r="AU79" s="390" t="e">
        <f t="shared" si="16"/>
        <v>#N/A</v>
      </c>
      <c r="AV79" s="390" t="e">
        <f t="shared" si="17"/>
        <v>#N/A</v>
      </c>
      <c r="AW79" s="389" t="e">
        <f t="shared" si="17"/>
        <v>#N/A</v>
      </c>
    </row>
    <row r="80" spans="6:49" x14ac:dyDescent="0.25">
      <c r="F80" s="317"/>
      <c r="G80" s="316" t="s">
        <v>76</v>
      </c>
      <c r="H80" s="316" t="s">
        <v>75</v>
      </c>
      <c r="I80" s="316"/>
      <c r="J80" s="316"/>
      <c r="K80" s="316"/>
      <c r="L80" s="316"/>
      <c r="M80" s="315"/>
      <c r="T80" s="395">
        <f>T74</f>
        <v>0.75</v>
      </c>
      <c r="U80" s="394">
        <f>U74+($U$79-$U$73)</f>
        <v>0.38900000000000001</v>
      </c>
      <c r="W80" s="317" t="s">
        <v>56</v>
      </c>
      <c r="X80" s="393" t="e">
        <f>#REF!</f>
        <v>#REF!</v>
      </c>
      <c r="Y80" s="393">
        <v>0</v>
      </c>
      <c r="Z80" s="393" t="e">
        <f>IF(Z79&gt;0,Z79,IF(SUM(#REF!)=0,0,AA80))</f>
        <v>#REF!</v>
      </c>
      <c r="AA80" s="315">
        <v>0.18</v>
      </c>
      <c r="AK80" s="317">
        <v>20</v>
      </c>
      <c r="AL80" s="316" t="str">
        <f t="shared" si="12"/>
        <v/>
      </c>
      <c r="AM80" s="390" t="e">
        <f t="shared" ref="AM80:AP99" si="20">IF(ISBLANK(VLOOKUP($AK80,$AK$43:$AP$56,AM$59,FALSE)),NA(),VLOOKUP($AK80,$AK$43:$AP$56,AM$59,FALSE))</f>
        <v>#N/A</v>
      </c>
      <c r="AN80" s="390" t="e">
        <f t="shared" si="20"/>
        <v>#N/A</v>
      </c>
      <c r="AO80" s="390" t="e">
        <f t="shared" si="20"/>
        <v>#N/A</v>
      </c>
      <c r="AP80" s="389" t="e">
        <f t="shared" si="20"/>
        <v>#N/A</v>
      </c>
      <c r="AQ80" s="311" t="e">
        <f>NA()</f>
        <v>#N/A</v>
      </c>
      <c r="AR80" s="317"/>
      <c r="AS80" s="316"/>
      <c r="AT80" s="316"/>
      <c r="AU80" s="390" t="e">
        <f t="shared" si="16"/>
        <v>#N/A</v>
      </c>
      <c r="AV80" s="390" t="e">
        <f t="shared" si="17"/>
        <v>#N/A</v>
      </c>
      <c r="AW80" s="389" t="e">
        <f t="shared" si="17"/>
        <v>#N/A</v>
      </c>
    </row>
    <row r="81" spans="6:49" x14ac:dyDescent="0.25">
      <c r="F81" s="317"/>
      <c r="G81" s="392">
        <v>0.8</v>
      </c>
      <c r="H81" s="392">
        <v>0.26</v>
      </c>
      <c r="I81" s="316"/>
      <c r="J81" s="316"/>
      <c r="K81" s="316"/>
      <c r="L81" s="316"/>
      <c r="M81" s="315"/>
      <c r="T81" s="395">
        <f>T80</f>
        <v>0.75</v>
      </c>
      <c r="U81" s="394">
        <f>U74</f>
        <v>0.26900000000000002</v>
      </c>
      <c r="W81" s="317" t="s">
        <v>55</v>
      </c>
      <c r="X81" s="393" t="e">
        <f>#REF!</f>
        <v>#REF!</v>
      </c>
      <c r="Y81" s="393">
        <v>0</v>
      </c>
      <c r="Z81" s="393" t="e">
        <f>IF(Z80&gt;0,Z80,IF(SUM(#REF!)=0,0,AA81))</f>
        <v>#REF!</v>
      </c>
      <c r="AA81" s="315">
        <v>0.18</v>
      </c>
      <c r="AK81" s="317">
        <v>21</v>
      </c>
      <c r="AL81" s="316" t="str">
        <f t="shared" si="12"/>
        <v/>
      </c>
      <c r="AM81" s="390" t="e">
        <f t="shared" si="20"/>
        <v>#N/A</v>
      </c>
      <c r="AN81" s="390" t="e">
        <f t="shared" si="20"/>
        <v>#N/A</v>
      </c>
      <c r="AO81" s="390" t="e">
        <f t="shared" si="20"/>
        <v>#N/A</v>
      </c>
      <c r="AP81" s="389" t="e">
        <f t="shared" si="20"/>
        <v>#N/A</v>
      </c>
      <c r="AQ81" s="311" t="e">
        <f>NA()</f>
        <v>#N/A</v>
      </c>
      <c r="AR81" s="317"/>
      <c r="AS81" s="316"/>
      <c r="AT81" s="316"/>
      <c r="AU81" s="390" t="e">
        <f t="shared" si="16"/>
        <v>#N/A</v>
      </c>
      <c r="AV81" s="390" t="e">
        <f t="shared" ref="AV81:AW100" si="21">IF(ISBLANK(VLOOKUP($AK81,$AK$43:$AW$56,AV$59,FALSE)),NA(),VLOOKUP($AK81,$AK$43:$AW$56,AV$59,FALSE))</f>
        <v>#N/A</v>
      </c>
      <c r="AW81" s="389" t="e">
        <f t="shared" si="21"/>
        <v>#N/A</v>
      </c>
    </row>
    <row r="82" spans="6:49" x14ac:dyDescent="0.25">
      <c r="F82" s="317"/>
      <c r="G82" s="392">
        <v>0.3</v>
      </c>
      <c r="H82" s="392">
        <v>0.35</v>
      </c>
      <c r="I82" s="316"/>
      <c r="J82" s="316"/>
      <c r="K82" s="316"/>
      <c r="L82" s="316"/>
      <c r="M82" s="315"/>
      <c r="T82" s="395">
        <f>T81</f>
        <v>0.75</v>
      </c>
      <c r="U82" s="394">
        <f>U80</f>
        <v>0.38900000000000001</v>
      </c>
      <c r="W82" s="317" t="s">
        <v>54</v>
      </c>
      <c r="X82" s="393" t="e">
        <f>#REF!</f>
        <v>#REF!</v>
      </c>
      <c r="Y82" s="393">
        <v>0</v>
      </c>
      <c r="Z82" s="393" t="e">
        <f>IF(Z81&gt;0,Z81,IF(SUM(#REF!)=0,0,AA82))</f>
        <v>#REF!</v>
      </c>
      <c r="AA82" s="315">
        <v>0.2</v>
      </c>
      <c r="AK82" s="317">
        <v>22</v>
      </c>
      <c r="AL82" s="316" t="str">
        <f t="shared" si="12"/>
        <v/>
      </c>
      <c r="AM82" s="390" t="e">
        <f t="shared" si="20"/>
        <v>#N/A</v>
      </c>
      <c r="AN82" s="390" t="e">
        <f t="shared" si="20"/>
        <v>#N/A</v>
      </c>
      <c r="AO82" s="390" t="e">
        <f t="shared" si="20"/>
        <v>#N/A</v>
      </c>
      <c r="AP82" s="389" t="e">
        <f t="shared" si="20"/>
        <v>#N/A</v>
      </c>
      <c r="AQ82" s="311" t="e">
        <f>NA()</f>
        <v>#N/A</v>
      </c>
      <c r="AR82" s="317"/>
      <c r="AS82" s="316"/>
      <c r="AT82" s="316"/>
      <c r="AU82" s="390" t="e">
        <f t="shared" si="16"/>
        <v>#N/A</v>
      </c>
      <c r="AV82" s="390" t="e">
        <f t="shared" si="21"/>
        <v>#N/A</v>
      </c>
      <c r="AW82" s="389" t="e">
        <f t="shared" si="21"/>
        <v>#N/A</v>
      </c>
    </row>
    <row r="83" spans="6:49" x14ac:dyDescent="0.25">
      <c r="F83" s="317"/>
      <c r="G83" s="316" t="s">
        <v>74</v>
      </c>
      <c r="H83" s="316"/>
      <c r="I83" s="316"/>
      <c r="J83" s="316"/>
      <c r="K83" s="316"/>
      <c r="L83" s="316"/>
      <c r="M83" s="315"/>
      <c r="T83" s="395">
        <f>T78</f>
        <v>0.45</v>
      </c>
      <c r="U83" s="394">
        <f>U78</f>
        <v>0.443</v>
      </c>
      <c r="W83" s="317" t="s">
        <v>53</v>
      </c>
      <c r="X83" s="393" t="e">
        <f>#REF!</f>
        <v>#REF!</v>
      </c>
      <c r="Y83" s="393">
        <v>0.08</v>
      </c>
      <c r="Z83" s="393" t="e">
        <f>IF(Z82&gt;0,Z82,IF(SUM(#REF!)=0,0,AA83))</f>
        <v>#REF!</v>
      </c>
      <c r="AA83" s="315">
        <f>AA82</f>
        <v>0.2</v>
      </c>
      <c r="AK83" s="317">
        <v>23</v>
      </c>
      <c r="AL83" s="316" t="str">
        <f t="shared" si="12"/>
        <v/>
      </c>
      <c r="AM83" s="390" t="e">
        <f t="shared" si="20"/>
        <v>#N/A</v>
      </c>
      <c r="AN83" s="390" t="e">
        <f t="shared" si="20"/>
        <v>#N/A</v>
      </c>
      <c r="AO83" s="390" t="e">
        <f t="shared" si="20"/>
        <v>#N/A</v>
      </c>
      <c r="AP83" s="389" t="e">
        <f t="shared" si="20"/>
        <v>#N/A</v>
      </c>
      <c r="AQ83" s="311" t="e">
        <f>NA()</f>
        <v>#N/A</v>
      </c>
      <c r="AR83" s="317"/>
      <c r="AS83" s="316"/>
      <c r="AT83" s="316"/>
      <c r="AU83" s="390" t="e">
        <f t="shared" si="16"/>
        <v>#N/A</v>
      </c>
      <c r="AV83" s="390" t="e">
        <f t="shared" si="21"/>
        <v>#N/A</v>
      </c>
      <c r="AW83" s="389" t="e">
        <f t="shared" si="21"/>
        <v>#N/A</v>
      </c>
    </row>
    <row r="84" spans="6:49" x14ac:dyDescent="0.25">
      <c r="F84" s="317"/>
      <c r="G84" s="316" t="s">
        <v>73</v>
      </c>
      <c r="H84" s="316" t="s">
        <v>72</v>
      </c>
      <c r="I84" s="316" t="s">
        <v>71</v>
      </c>
      <c r="J84" s="316"/>
      <c r="K84" s="316"/>
      <c r="L84" s="316"/>
      <c r="M84" s="315"/>
      <c r="T84" s="397">
        <f>G91</f>
        <v>0.3</v>
      </c>
      <c r="U84" s="398">
        <f>H91</f>
        <v>0.47</v>
      </c>
      <c r="W84" s="317" t="s">
        <v>52</v>
      </c>
      <c r="X84" s="393" t="e">
        <f>#REF!</f>
        <v>#REF!</v>
      </c>
      <c r="Y84" s="393">
        <v>0.08</v>
      </c>
      <c r="Z84" s="393" t="e">
        <f>IF(Z83&gt;0,Z83,IF(SUM(#REF!)=0,0,AA84))</f>
        <v>#REF!</v>
      </c>
      <c r="AA84" s="315">
        <f>AA83</f>
        <v>0.2</v>
      </c>
      <c r="AK84" s="317">
        <v>24</v>
      </c>
      <c r="AL84" s="316" t="str">
        <f t="shared" si="12"/>
        <v>No. 16</v>
      </c>
      <c r="AM84" s="390" t="e">
        <f t="shared" si="20"/>
        <v>#REF!</v>
      </c>
      <c r="AN84" s="390" t="e">
        <f t="shared" si="20"/>
        <v>#N/A</v>
      </c>
      <c r="AO84" s="390" t="e">
        <f t="shared" si="20"/>
        <v>#N/A</v>
      </c>
      <c r="AP84" s="389" t="e">
        <f t="shared" si="20"/>
        <v>#N/A</v>
      </c>
      <c r="AQ84" s="391">
        <f>AQ67</f>
        <v>1</v>
      </c>
      <c r="AR84" s="317"/>
      <c r="AS84" s="316"/>
      <c r="AT84" s="316"/>
      <c r="AU84" s="390" t="e">
        <f t="shared" si="16"/>
        <v>#VALUE!</v>
      </c>
      <c r="AV84" s="390" t="str">
        <f t="shared" si="21"/>
        <v/>
      </c>
      <c r="AW84" s="389" t="str">
        <f t="shared" si="21"/>
        <v/>
      </c>
    </row>
    <row r="85" spans="6:49" x14ac:dyDescent="0.25">
      <c r="F85" s="317"/>
      <c r="G85" s="393" t="e">
        <f>J58</f>
        <v>#REF!</v>
      </c>
      <c r="H85" s="328" t="e">
        <f>G85*SLOPE(H81:H82,G81:G82)+INTERCEPT(H81:H82,G81:G82)</f>
        <v>#REF!</v>
      </c>
      <c r="I85" s="393" t="e">
        <f>J61</f>
        <v>#REF!</v>
      </c>
      <c r="J85" s="316"/>
      <c r="K85" s="316"/>
      <c r="L85" s="316"/>
      <c r="M85" s="315"/>
      <c r="T85" s="356" t="s">
        <v>101</v>
      </c>
      <c r="U85" s="338"/>
      <c r="W85" s="317" t="s">
        <v>51</v>
      </c>
      <c r="X85" s="393" t="e">
        <f>#REF!</f>
        <v>#REF!</v>
      </c>
      <c r="Y85" s="393">
        <v>0.08</v>
      </c>
      <c r="Z85" s="393" t="e">
        <f>IF(Z84&gt;0,Z84,IF(SUM(#REF!)=0,0,AA85))</f>
        <v>#REF!</v>
      </c>
      <c r="AA85" s="315">
        <f>AA84</f>
        <v>0.2</v>
      </c>
      <c r="AK85" s="317">
        <v>25</v>
      </c>
      <c r="AL85" s="316" t="str">
        <f t="shared" si="12"/>
        <v/>
      </c>
      <c r="AM85" s="390" t="e">
        <f t="shared" si="20"/>
        <v>#N/A</v>
      </c>
      <c r="AN85" s="390" t="e">
        <f t="shared" si="20"/>
        <v>#N/A</v>
      </c>
      <c r="AO85" s="390" t="e">
        <f t="shared" si="20"/>
        <v>#N/A</v>
      </c>
      <c r="AP85" s="389" t="e">
        <f t="shared" si="20"/>
        <v>#N/A</v>
      </c>
      <c r="AQ85" s="311" t="e">
        <f>NA()</f>
        <v>#N/A</v>
      </c>
      <c r="AR85" s="317"/>
      <c r="AS85" s="316"/>
      <c r="AT85" s="316"/>
      <c r="AU85" s="390" t="e">
        <f t="shared" si="16"/>
        <v>#N/A</v>
      </c>
      <c r="AV85" s="390" t="e">
        <f t="shared" si="21"/>
        <v>#N/A</v>
      </c>
      <c r="AW85" s="389" t="e">
        <f t="shared" si="21"/>
        <v>#N/A</v>
      </c>
    </row>
    <row r="86" spans="6:49" x14ac:dyDescent="0.25">
      <c r="F86" s="317"/>
      <c r="G86" s="316"/>
      <c r="H86" s="316"/>
      <c r="I86" s="316" t="s">
        <v>100</v>
      </c>
      <c r="J86" s="316" t="e">
        <f>IF(I85&lt;=H85,TRUE,FALSE)</f>
        <v>#REF!</v>
      </c>
      <c r="K86" s="316"/>
      <c r="L86" s="316"/>
      <c r="M86" s="315"/>
      <c r="T86" s="395">
        <f>T80</f>
        <v>0.75</v>
      </c>
      <c r="U86" s="315">
        <f>U81+1/3*(U80-U81)*U90</f>
        <v>0.30499999999999999</v>
      </c>
      <c r="W86" s="317" t="s">
        <v>50</v>
      </c>
      <c r="X86" s="393" t="e">
        <f>#REF!</f>
        <v>#REF!</v>
      </c>
      <c r="Y86" s="393">
        <v>0.08</v>
      </c>
      <c r="Z86" s="393" t="e">
        <f>IF(Z85&gt;0,Z85,IF(SUM(#REF!)=0,0,AA86))</f>
        <v>#REF!</v>
      </c>
      <c r="AA86" s="315">
        <f>AA85</f>
        <v>0.2</v>
      </c>
      <c r="AK86" s="317">
        <v>26</v>
      </c>
      <c r="AL86" s="316" t="str">
        <f t="shared" si="12"/>
        <v/>
      </c>
      <c r="AM86" s="390" t="e">
        <f t="shared" si="20"/>
        <v>#N/A</v>
      </c>
      <c r="AN86" s="390" t="e">
        <f t="shared" si="20"/>
        <v>#N/A</v>
      </c>
      <c r="AO86" s="390" t="e">
        <f t="shared" si="20"/>
        <v>#N/A</v>
      </c>
      <c r="AP86" s="389" t="e">
        <f t="shared" si="20"/>
        <v>#N/A</v>
      </c>
      <c r="AQ86" s="311" t="e">
        <f>NA()</f>
        <v>#N/A</v>
      </c>
      <c r="AR86" s="317"/>
      <c r="AS86" s="316"/>
      <c r="AT86" s="316"/>
      <c r="AU86" s="390" t="e">
        <f t="shared" si="16"/>
        <v>#N/A</v>
      </c>
      <c r="AV86" s="390" t="e">
        <f t="shared" si="21"/>
        <v>#N/A</v>
      </c>
      <c r="AW86" s="389" t="e">
        <f t="shared" si="21"/>
        <v>#N/A</v>
      </c>
    </row>
    <row r="87" spans="6:49" x14ac:dyDescent="0.25">
      <c r="F87" s="317" t="s">
        <v>99</v>
      </c>
      <c r="G87" s="316"/>
      <c r="H87" s="316"/>
      <c r="I87" s="316"/>
      <c r="J87" s="316"/>
      <c r="K87" s="316"/>
      <c r="L87" s="316"/>
      <c r="M87" s="315"/>
      <c r="T87" s="395">
        <f>T77</f>
        <v>0.45</v>
      </c>
      <c r="U87" s="315">
        <f>U77+1/3*(U78-U77)*U90</f>
        <v>0.35899999999999999</v>
      </c>
      <c r="W87" s="317" t="s">
        <v>49</v>
      </c>
      <c r="X87" s="393" t="e">
        <f>#REF!</f>
        <v>#REF!</v>
      </c>
      <c r="Y87" s="393">
        <v>0.08</v>
      </c>
      <c r="Z87" s="393" t="e">
        <f>IF(Z86&gt;0,Z86,IF(SUM(#REF!)=0,0,AA87))</f>
        <v>#REF!</v>
      </c>
      <c r="AA87" s="315">
        <f>AA86</f>
        <v>0.2</v>
      </c>
      <c r="AK87" s="317">
        <v>27</v>
      </c>
      <c r="AL87" s="316" t="str">
        <f t="shared" si="12"/>
        <v/>
      </c>
      <c r="AM87" s="390" t="e">
        <f t="shared" si="20"/>
        <v>#N/A</v>
      </c>
      <c r="AN87" s="390" t="e">
        <f t="shared" si="20"/>
        <v>#N/A</v>
      </c>
      <c r="AO87" s="390" t="e">
        <f t="shared" si="20"/>
        <v>#N/A</v>
      </c>
      <c r="AP87" s="389" t="e">
        <f t="shared" si="20"/>
        <v>#N/A</v>
      </c>
      <c r="AQ87" s="311" t="e">
        <f>NA()</f>
        <v>#N/A</v>
      </c>
      <c r="AR87" s="317"/>
      <c r="AS87" s="316"/>
      <c r="AT87" s="316"/>
      <c r="AU87" s="390" t="e">
        <f t="shared" si="16"/>
        <v>#N/A</v>
      </c>
      <c r="AV87" s="390" t="e">
        <f t="shared" si="21"/>
        <v>#N/A</v>
      </c>
      <c r="AW87" s="389" t="e">
        <f t="shared" si="21"/>
        <v>#N/A</v>
      </c>
    </row>
    <row r="88" spans="6:49" x14ac:dyDescent="0.25">
      <c r="F88" s="317"/>
      <c r="G88" s="316" t="s">
        <v>77</v>
      </c>
      <c r="H88" s="316"/>
      <c r="I88" s="316"/>
      <c r="J88" s="316"/>
      <c r="K88" s="316"/>
      <c r="L88" s="316"/>
      <c r="M88" s="315"/>
      <c r="T88" s="395">
        <f>T87</f>
        <v>0.45</v>
      </c>
      <c r="U88" s="315">
        <f>U77+2/3*(U78-U77)*U90</f>
        <v>0.39500000000000002</v>
      </c>
      <c r="W88" s="317" t="s">
        <v>48</v>
      </c>
      <c r="X88" s="393" t="e">
        <f>#REF!</f>
        <v>#REF!</v>
      </c>
      <c r="Y88" s="393">
        <v>0.08</v>
      </c>
      <c r="Z88" s="393">
        <v>0.15</v>
      </c>
      <c r="AA88" s="315"/>
      <c r="AK88" s="317">
        <v>28</v>
      </c>
      <c r="AL88" s="316" t="str">
        <f t="shared" si="12"/>
        <v/>
      </c>
      <c r="AM88" s="390" t="e">
        <f t="shared" si="20"/>
        <v>#N/A</v>
      </c>
      <c r="AN88" s="390" t="e">
        <f t="shared" si="20"/>
        <v>#N/A</v>
      </c>
      <c r="AO88" s="390" t="e">
        <f t="shared" si="20"/>
        <v>#N/A</v>
      </c>
      <c r="AP88" s="389" t="e">
        <f t="shared" si="20"/>
        <v>#N/A</v>
      </c>
      <c r="AQ88" s="311" t="e">
        <f>NA()</f>
        <v>#N/A</v>
      </c>
      <c r="AR88" s="317"/>
      <c r="AS88" s="316"/>
      <c r="AT88" s="316"/>
      <c r="AU88" s="390" t="e">
        <f t="shared" si="16"/>
        <v>#N/A</v>
      </c>
      <c r="AV88" s="390" t="e">
        <f t="shared" si="21"/>
        <v>#N/A</v>
      </c>
      <c r="AW88" s="389" t="e">
        <f t="shared" si="21"/>
        <v>#N/A</v>
      </c>
    </row>
    <row r="89" spans="6:49" x14ac:dyDescent="0.25">
      <c r="F89" s="317"/>
      <c r="G89" s="316" t="s">
        <v>76</v>
      </c>
      <c r="H89" s="316" t="s">
        <v>75</v>
      </c>
      <c r="I89" s="316"/>
      <c r="J89" s="316"/>
      <c r="K89" s="316"/>
      <c r="L89" s="316"/>
      <c r="M89" s="315"/>
      <c r="T89" s="397">
        <f>T86</f>
        <v>0.75</v>
      </c>
      <c r="U89" s="312">
        <f>U81+2/3*(U80-U81)*U90</f>
        <v>0.34100000000000003</v>
      </c>
      <c r="W89" s="317" t="s">
        <v>47</v>
      </c>
      <c r="X89" s="393" t="e">
        <f>#REF!</f>
        <v>#REF!</v>
      </c>
      <c r="Y89" s="393">
        <v>0.08</v>
      </c>
      <c r="Z89" s="393">
        <v>0.15</v>
      </c>
      <c r="AA89" s="315"/>
      <c r="AK89" s="317">
        <v>29</v>
      </c>
      <c r="AL89" s="316" t="str">
        <f t="shared" si="12"/>
        <v/>
      </c>
      <c r="AM89" s="390" t="e">
        <f t="shared" si="20"/>
        <v>#N/A</v>
      </c>
      <c r="AN89" s="390" t="e">
        <f t="shared" si="20"/>
        <v>#N/A</v>
      </c>
      <c r="AO89" s="390" t="e">
        <f t="shared" si="20"/>
        <v>#N/A</v>
      </c>
      <c r="AP89" s="389" t="e">
        <f t="shared" si="20"/>
        <v>#N/A</v>
      </c>
      <c r="AQ89" s="311" t="e">
        <f>NA()</f>
        <v>#N/A</v>
      </c>
      <c r="AR89" s="317"/>
      <c r="AS89" s="316"/>
      <c r="AT89" s="316"/>
      <c r="AU89" s="390" t="e">
        <f t="shared" si="16"/>
        <v>#N/A</v>
      </c>
      <c r="AV89" s="390" t="e">
        <f t="shared" si="21"/>
        <v>#N/A</v>
      </c>
      <c r="AW89" s="389" t="e">
        <f t="shared" si="21"/>
        <v>#N/A</v>
      </c>
    </row>
    <row r="90" spans="6:49" x14ac:dyDescent="0.25">
      <c r="F90" s="317"/>
      <c r="G90" s="392">
        <v>0.8</v>
      </c>
      <c r="H90" s="392">
        <v>0.38</v>
      </c>
      <c r="I90" s="316"/>
      <c r="J90" s="316"/>
      <c r="K90" s="316"/>
      <c r="L90" s="316"/>
      <c r="M90" s="315"/>
      <c r="T90" s="377" t="s">
        <v>98</v>
      </c>
      <c r="U90" s="376">
        <v>0.9</v>
      </c>
      <c r="W90" s="317" t="s">
        <v>46</v>
      </c>
      <c r="X90" s="393" t="e">
        <f>#REF!</f>
        <v>#REF!</v>
      </c>
      <c r="Y90" s="393">
        <v>0</v>
      </c>
      <c r="Z90" s="393">
        <v>7.4999999999999997E-2</v>
      </c>
      <c r="AA90" s="315"/>
      <c r="AK90" s="317">
        <v>30</v>
      </c>
      <c r="AL90" s="316" t="str">
        <f t="shared" si="12"/>
        <v/>
      </c>
      <c r="AM90" s="390" t="e">
        <f t="shared" si="20"/>
        <v>#N/A</v>
      </c>
      <c r="AN90" s="390" t="e">
        <f t="shared" si="20"/>
        <v>#N/A</v>
      </c>
      <c r="AO90" s="390" t="e">
        <f t="shared" si="20"/>
        <v>#N/A</v>
      </c>
      <c r="AP90" s="389" t="e">
        <f t="shared" si="20"/>
        <v>#N/A</v>
      </c>
      <c r="AQ90" s="311" t="e">
        <f>NA()</f>
        <v>#N/A</v>
      </c>
      <c r="AR90" s="317"/>
      <c r="AS90" s="316"/>
      <c r="AT90" s="316"/>
      <c r="AU90" s="390" t="e">
        <f t="shared" si="16"/>
        <v>#N/A</v>
      </c>
      <c r="AV90" s="390" t="e">
        <f t="shared" si="21"/>
        <v>#N/A</v>
      </c>
      <c r="AW90" s="389" t="e">
        <f t="shared" si="21"/>
        <v>#N/A</v>
      </c>
    </row>
    <row r="91" spans="6:49" x14ac:dyDescent="0.25">
      <c r="F91" s="317"/>
      <c r="G91" s="392">
        <v>0.3</v>
      </c>
      <c r="H91" s="392">
        <v>0.47</v>
      </c>
      <c r="I91" s="316"/>
      <c r="J91" s="316"/>
      <c r="K91" s="316"/>
      <c r="L91" s="316"/>
      <c r="M91" s="315"/>
      <c r="W91" s="314" t="s">
        <v>45</v>
      </c>
      <c r="X91" s="396" t="e">
        <f>#REF!</f>
        <v>#REF!</v>
      </c>
      <c r="Y91" s="396">
        <v>0</v>
      </c>
      <c r="Z91" s="396">
        <v>0</v>
      </c>
      <c r="AA91" s="312"/>
      <c r="AK91" s="317">
        <v>31</v>
      </c>
      <c r="AL91" s="316" t="str">
        <f t="shared" si="12"/>
        <v/>
      </c>
      <c r="AM91" s="390" t="e">
        <f t="shared" si="20"/>
        <v>#N/A</v>
      </c>
      <c r="AN91" s="390" t="e">
        <f t="shared" si="20"/>
        <v>#N/A</v>
      </c>
      <c r="AO91" s="390" t="e">
        <f t="shared" si="20"/>
        <v>#N/A</v>
      </c>
      <c r="AP91" s="389" t="e">
        <f t="shared" si="20"/>
        <v>#N/A</v>
      </c>
      <c r="AQ91" s="311" t="e">
        <f>NA()</f>
        <v>#N/A</v>
      </c>
      <c r="AR91" s="317"/>
      <c r="AS91" s="316"/>
      <c r="AT91" s="316"/>
      <c r="AU91" s="390" t="e">
        <f t="shared" si="16"/>
        <v>#N/A</v>
      </c>
      <c r="AV91" s="390" t="e">
        <f t="shared" si="21"/>
        <v>#N/A</v>
      </c>
      <c r="AW91" s="389" t="e">
        <f t="shared" si="21"/>
        <v>#N/A</v>
      </c>
    </row>
    <row r="92" spans="6:49" x14ac:dyDescent="0.25">
      <c r="F92" s="317"/>
      <c r="G92" s="316" t="s">
        <v>74</v>
      </c>
      <c r="H92" s="316"/>
      <c r="I92" s="316"/>
      <c r="J92" s="316"/>
      <c r="K92" s="316"/>
      <c r="L92" s="316"/>
      <c r="M92" s="315"/>
      <c r="AK92" s="317">
        <v>32</v>
      </c>
      <c r="AL92" s="316" t="str">
        <f t="shared" ref="AL92:AL123" si="22">IF(ISNA(VLOOKUP($AK92,$AK$43:$AP$56,AL$59,FALSE)),"",VLOOKUP($AK92,$AK$43:$AP$56,AL$59,FALSE))</f>
        <v/>
      </c>
      <c r="AM92" s="390" t="e">
        <f t="shared" si="20"/>
        <v>#N/A</v>
      </c>
      <c r="AN92" s="390" t="e">
        <f t="shared" si="20"/>
        <v>#N/A</v>
      </c>
      <c r="AO92" s="390" t="e">
        <f t="shared" si="20"/>
        <v>#N/A</v>
      </c>
      <c r="AP92" s="389" t="e">
        <f t="shared" si="20"/>
        <v>#N/A</v>
      </c>
      <c r="AQ92" s="311" t="e">
        <f>NA()</f>
        <v>#N/A</v>
      </c>
      <c r="AR92" s="317"/>
      <c r="AS92" s="316"/>
      <c r="AT92" s="316"/>
      <c r="AU92" s="390" t="e">
        <f t="shared" si="16"/>
        <v>#N/A</v>
      </c>
      <c r="AV92" s="390" t="e">
        <f t="shared" si="21"/>
        <v>#N/A</v>
      </c>
      <c r="AW92" s="389" t="e">
        <f t="shared" si="21"/>
        <v>#N/A</v>
      </c>
    </row>
    <row r="93" spans="6:49" x14ac:dyDescent="0.25">
      <c r="F93" s="317"/>
      <c r="G93" s="316" t="s">
        <v>73</v>
      </c>
      <c r="H93" s="316" t="s">
        <v>72</v>
      </c>
      <c r="I93" s="316" t="s">
        <v>71</v>
      </c>
      <c r="J93" s="316"/>
      <c r="K93" s="316"/>
      <c r="L93" s="316"/>
      <c r="M93" s="315"/>
      <c r="AK93" s="317">
        <v>33</v>
      </c>
      <c r="AL93" s="316" t="str">
        <f t="shared" si="22"/>
        <v>No. 8</v>
      </c>
      <c r="AM93" s="390" t="e">
        <f t="shared" si="20"/>
        <v>#REF!</v>
      </c>
      <c r="AN93" s="390" t="e">
        <f t="shared" si="20"/>
        <v>#N/A</v>
      </c>
      <c r="AO93" s="390" t="e">
        <f t="shared" si="20"/>
        <v>#N/A</v>
      </c>
      <c r="AP93" s="389" t="e">
        <f t="shared" si="20"/>
        <v>#N/A</v>
      </c>
      <c r="AQ93" s="391">
        <f>AQ67</f>
        <v>1</v>
      </c>
      <c r="AR93" s="317"/>
      <c r="AS93" s="316"/>
      <c r="AT93" s="316"/>
      <c r="AU93" s="390" t="e">
        <f t="shared" ref="AU93:AU124" si="23">IF(ISBLANK(VLOOKUP($AK93,$AK$43:$AU$56,AU$59,FALSE)),NA(),VLOOKUP($AK93,$AK$43:$AU$56,AU$59,FALSE))</f>
        <v>#VALUE!</v>
      </c>
      <c r="AV93" s="390" t="str">
        <f t="shared" si="21"/>
        <v/>
      </c>
      <c r="AW93" s="389" t="str">
        <f t="shared" si="21"/>
        <v/>
      </c>
    </row>
    <row r="94" spans="6:49" x14ac:dyDescent="0.25">
      <c r="F94" s="317"/>
      <c r="G94" s="393" t="e">
        <f>G85</f>
        <v>#REF!</v>
      </c>
      <c r="H94" s="328" t="e">
        <f>G94*SLOPE(H90:H91,G90:G91)+INTERCEPT(H90:H91,G90:G91)</f>
        <v>#REF!</v>
      </c>
      <c r="I94" s="393" t="e">
        <f>I85</f>
        <v>#REF!</v>
      </c>
      <c r="J94" s="316"/>
      <c r="K94" s="316"/>
      <c r="L94" s="316"/>
      <c r="M94" s="315"/>
      <c r="AK94" s="317">
        <v>34</v>
      </c>
      <c r="AL94" s="316" t="str">
        <f t="shared" si="22"/>
        <v/>
      </c>
      <c r="AM94" s="390" t="e">
        <f t="shared" si="20"/>
        <v>#N/A</v>
      </c>
      <c r="AN94" s="390" t="e">
        <f t="shared" si="20"/>
        <v>#N/A</v>
      </c>
      <c r="AO94" s="390" t="e">
        <f t="shared" si="20"/>
        <v>#N/A</v>
      </c>
      <c r="AP94" s="389" t="e">
        <f t="shared" si="20"/>
        <v>#N/A</v>
      </c>
      <c r="AQ94" s="311" t="e">
        <f>NA()</f>
        <v>#N/A</v>
      </c>
      <c r="AR94" s="317"/>
      <c r="AS94" s="316"/>
      <c r="AT94" s="316"/>
      <c r="AU94" s="390" t="e">
        <f t="shared" si="23"/>
        <v>#N/A</v>
      </c>
      <c r="AV94" s="390" t="e">
        <f t="shared" si="21"/>
        <v>#N/A</v>
      </c>
      <c r="AW94" s="389" t="e">
        <f t="shared" si="21"/>
        <v>#N/A</v>
      </c>
    </row>
    <row r="95" spans="6:49" x14ac:dyDescent="0.25">
      <c r="F95" s="317"/>
      <c r="G95" s="316"/>
      <c r="H95" s="316"/>
      <c r="I95" s="316" t="s">
        <v>97</v>
      </c>
      <c r="J95" s="316" t="e">
        <f>IF(I94&gt;=H94,TRUE,FALSE)</f>
        <v>#REF!</v>
      </c>
      <c r="K95" s="316"/>
      <c r="L95" s="316"/>
      <c r="M95" s="315"/>
      <c r="AK95" s="317">
        <v>35</v>
      </c>
      <c r="AL95" s="316" t="str">
        <f t="shared" si="22"/>
        <v/>
      </c>
      <c r="AM95" s="390" t="e">
        <f t="shared" si="20"/>
        <v>#N/A</v>
      </c>
      <c r="AN95" s="390" t="e">
        <f t="shared" si="20"/>
        <v>#N/A</v>
      </c>
      <c r="AO95" s="390" t="e">
        <f t="shared" si="20"/>
        <v>#N/A</v>
      </c>
      <c r="AP95" s="389" t="e">
        <f t="shared" si="20"/>
        <v>#N/A</v>
      </c>
      <c r="AQ95" s="311" t="e">
        <f>NA()</f>
        <v>#N/A</v>
      </c>
      <c r="AR95" s="317"/>
      <c r="AS95" s="316"/>
      <c r="AT95" s="316"/>
      <c r="AU95" s="390" t="e">
        <f t="shared" si="23"/>
        <v>#N/A</v>
      </c>
      <c r="AV95" s="390" t="e">
        <f t="shared" si="21"/>
        <v>#N/A</v>
      </c>
      <c r="AW95" s="389" t="e">
        <f t="shared" si="21"/>
        <v>#N/A</v>
      </c>
    </row>
    <row r="96" spans="6:49" x14ac:dyDescent="0.25">
      <c r="F96" s="317" t="s">
        <v>96</v>
      </c>
      <c r="G96" s="316"/>
      <c r="H96" s="316"/>
      <c r="I96" s="316"/>
      <c r="J96" s="316"/>
      <c r="K96" s="316"/>
      <c r="L96" s="316"/>
      <c r="M96" s="315"/>
      <c r="AK96" s="317">
        <v>36</v>
      </c>
      <c r="AL96" s="316" t="str">
        <f t="shared" si="22"/>
        <v/>
      </c>
      <c r="AM96" s="390" t="e">
        <f t="shared" si="20"/>
        <v>#N/A</v>
      </c>
      <c r="AN96" s="390" t="e">
        <f t="shared" si="20"/>
        <v>#N/A</v>
      </c>
      <c r="AO96" s="390" t="e">
        <f t="shared" si="20"/>
        <v>#N/A</v>
      </c>
      <c r="AP96" s="389" t="e">
        <f t="shared" si="20"/>
        <v>#N/A</v>
      </c>
      <c r="AQ96" s="311" t="e">
        <f>NA()</f>
        <v>#N/A</v>
      </c>
      <c r="AR96" s="317"/>
      <c r="AS96" s="316"/>
      <c r="AT96" s="316"/>
      <c r="AU96" s="390" t="e">
        <f t="shared" si="23"/>
        <v>#N/A</v>
      </c>
      <c r="AV96" s="390" t="e">
        <f t="shared" si="21"/>
        <v>#N/A</v>
      </c>
      <c r="AW96" s="389" t="e">
        <f t="shared" si="21"/>
        <v>#N/A</v>
      </c>
    </row>
    <row r="97" spans="6:49" x14ac:dyDescent="0.25">
      <c r="F97" s="317"/>
      <c r="G97" s="327" t="s">
        <v>95</v>
      </c>
      <c r="H97" s="316" t="e">
        <f>IF(OR(J86,J95),TRUE, FALSE)</f>
        <v>#REF!</v>
      </c>
      <c r="I97" s="316"/>
      <c r="J97" s="316"/>
      <c r="K97" s="316"/>
      <c r="L97" s="316"/>
      <c r="M97" s="315"/>
      <c r="AK97" s="317">
        <v>37</v>
      </c>
      <c r="AL97" s="316" t="str">
        <f t="shared" si="22"/>
        <v/>
      </c>
      <c r="AM97" s="390" t="e">
        <f t="shared" si="20"/>
        <v>#N/A</v>
      </c>
      <c r="AN97" s="390" t="e">
        <f t="shared" si="20"/>
        <v>#N/A</v>
      </c>
      <c r="AO97" s="390" t="e">
        <f t="shared" si="20"/>
        <v>#N/A</v>
      </c>
      <c r="AP97" s="389" t="e">
        <f t="shared" si="20"/>
        <v>#N/A</v>
      </c>
      <c r="AQ97" s="311" t="e">
        <f>NA()</f>
        <v>#N/A</v>
      </c>
      <c r="AR97" s="317"/>
      <c r="AS97" s="316"/>
      <c r="AT97" s="316"/>
      <c r="AU97" s="390" t="e">
        <f t="shared" si="23"/>
        <v>#N/A</v>
      </c>
      <c r="AV97" s="390" t="e">
        <f t="shared" si="21"/>
        <v>#N/A</v>
      </c>
      <c r="AW97" s="389" t="e">
        <f t="shared" si="21"/>
        <v>#N/A</v>
      </c>
    </row>
    <row r="98" spans="6:49" x14ac:dyDescent="0.25">
      <c r="F98" s="317"/>
      <c r="G98" s="327" t="s">
        <v>94</v>
      </c>
      <c r="H98" s="393" t="e">
        <f>G94</f>
        <v>#REF!</v>
      </c>
      <c r="I98" s="316"/>
      <c r="J98" s="316"/>
      <c r="K98" s="316"/>
      <c r="L98" s="316"/>
      <c r="M98" s="315"/>
      <c r="AK98" s="317">
        <v>38</v>
      </c>
      <c r="AL98" s="316" t="str">
        <f t="shared" si="22"/>
        <v/>
      </c>
      <c r="AM98" s="390" t="e">
        <f t="shared" si="20"/>
        <v>#N/A</v>
      </c>
      <c r="AN98" s="390" t="e">
        <f t="shared" si="20"/>
        <v>#N/A</v>
      </c>
      <c r="AO98" s="390" t="e">
        <f t="shared" si="20"/>
        <v>#N/A</v>
      </c>
      <c r="AP98" s="389" t="e">
        <f t="shared" si="20"/>
        <v>#N/A</v>
      </c>
      <c r="AQ98" s="311" t="e">
        <f>NA()</f>
        <v>#N/A</v>
      </c>
      <c r="AR98" s="317"/>
      <c r="AS98" s="316"/>
      <c r="AT98" s="316"/>
      <c r="AU98" s="390" t="e">
        <f t="shared" si="23"/>
        <v>#N/A</v>
      </c>
      <c r="AV98" s="390" t="e">
        <f t="shared" si="21"/>
        <v>#N/A</v>
      </c>
      <c r="AW98" s="389" t="e">
        <f t="shared" si="21"/>
        <v>#N/A</v>
      </c>
    </row>
    <row r="99" spans="6:49" x14ac:dyDescent="0.25">
      <c r="F99" s="317"/>
      <c r="G99" s="316" t="s">
        <v>93</v>
      </c>
      <c r="H99" s="316" t="s">
        <v>92</v>
      </c>
      <c r="I99" s="316"/>
      <c r="J99" s="316"/>
      <c r="K99" s="316"/>
      <c r="L99" s="316"/>
      <c r="M99" s="315"/>
      <c r="AK99" s="317">
        <v>39</v>
      </c>
      <c r="AL99" s="316" t="str">
        <f t="shared" si="22"/>
        <v/>
      </c>
      <c r="AM99" s="390" t="e">
        <f t="shared" si="20"/>
        <v>#N/A</v>
      </c>
      <c r="AN99" s="390" t="e">
        <f t="shared" si="20"/>
        <v>#N/A</v>
      </c>
      <c r="AO99" s="390" t="e">
        <f t="shared" si="20"/>
        <v>#N/A</v>
      </c>
      <c r="AP99" s="389" t="e">
        <f t="shared" si="20"/>
        <v>#N/A</v>
      </c>
      <c r="AQ99" s="311" t="e">
        <f>NA()</f>
        <v>#N/A</v>
      </c>
      <c r="AR99" s="317"/>
      <c r="AS99" s="316"/>
      <c r="AT99" s="316"/>
      <c r="AU99" s="390" t="e">
        <f t="shared" si="23"/>
        <v>#N/A</v>
      </c>
      <c r="AV99" s="390" t="e">
        <f t="shared" si="21"/>
        <v>#N/A</v>
      </c>
      <c r="AW99" s="389" t="e">
        <f t="shared" si="21"/>
        <v>#N/A</v>
      </c>
    </row>
    <row r="100" spans="6:49" x14ac:dyDescent="0.25">
      <c r="F100" s="317"/>
      <c r="G100" s="316">
        <v>1</v>
      </c>
      <c r="H100" s="392">
        <v>0.75</v>
      </c>
      <c r="I100" s="316" t="e">
        <f>IF(AND(NOT(H97),H98&gt;=H100),TRUE,FALSE)</f>
        <v>#REF!</v>
      </c>
      <c r="J100" s="316"/>
      <c r="K100" s="316"/>
      <c r="L100" s="316"/>
      <c r="M100" s="315"/>
      <c r="AK100" s="317">
        <v>40</v>
      </c>
      <c r="AL100" s="316" t="str">
        <f t="shared" si="22"/>
        <v/>
      </c>
      <c r="AM100" s="390" t="e">
        <f t="shared" ref="AM100:AP119" si="24">IF(ISBLANK(VLOOKUP($AK100,$AK$43:$AP$56,AM$59,FALSE)),NA(),VLOOKUP($AK100,$AK$43:$AP$56,AM$59,FALSE))</f>
        <v>#N/A</v>
      </c>
      <c r="AN100" s="390" t="e">
        <f t="shared" si="24"/>
        <v>#N/A</v>
      </c>
      <c r="AO100" s="390" t="e">
        <f t="shared" si="24"/>
        <v>#N/A</v>
      </c>
      <c r="AP100" s="389" t="e">
        <f t="shared" si="24"/>
        <v>#N/A</v>
      </c>
      <c r="AQ100" s="311" t="e">
        <f>NA()</f>
        <v>#N/A</v>
      </c>
      <c r="AR100" s="317"/>
      <c r="AS100" s="316"/>
      <c r="AT100" s="316"/>
      <c r="AU100" s="390" t="e">
        <f t="shared" si="23"/>
        <v>#N/A</v>
      </c>
      <c r="AV100" s="390" t="e">
        <f t="shared" si="21"/>
        <v>#N/A</v>
      </c>
      <c r="AW100" s="389" t="e">
        <f t="shared" si="21"/>
        <v>#N/A</v>
      </c>
    </row>
    <row r="101" spans="6:49" x14ac:dyDescent="0.25">
      <c r="F101" s="317"/>
      <c r="G101" s="316">
        <v>2</v>
      </c>
      <c r="H101" s="392">
        <v>0.45</v>
      </c>
      <c r="I101" s="316" t="e">
        <f>IF(AND(NOT(H97),H98&gt;=H101,NOT(I100)),TRUE,FALSE)</f>
        <v>#REF!</v>
      </c>
      <c r="J101" s="316"/>
      <c r="K101" s="316"/>
      <c r="L101" s="316"/>
      <c r="M101" s="315"/>
      <c r="AK101" s="317">
        <v>41</v>
      </c>
      <c r="AL101" s="316" t="str">
        <f t="shared" si="22"/>
        <v/>
      </c>
      <c r="AM101" s="390" t="e">
        <f t="shared" si="24"/>
        <v>#N/A</v>
      </c>
      <c r="AN101" s="390" t="e">
        <f t="shared" si="24"/>
        <v>#N/A</v>
      </c>
      <c r="AO101" s="390" t="e">
        <f t="shared" si="24"/>
        <v>#N/A</v>
      </c>
      <c r="AP101" s="389" t="e">
        <f t="shared" si="24"/>
        <v>#N/A</v>
      </c>
      <c r="AQ101" s="311" t="e">
        <f>NA()</f>
        <v>#N/A</v>
      </c>
      <c r="AR101" s="317"/>
      <c r="AS101" s="316"/>
      <c r="AT101" s="316"/>
      <c r="AU101" s="390" t="e">
        <f t="shared" si="23"/>
        <v>#N/A</v>
      </c>
      <c r="AV101" s="390" t="e">
        <f t="shared" ref="AV101:AW120" si="25">IF(ISBLANK(VLOOKUP($AK101,$AK$43:$AW$56,AV$59,FALSE)),NA(),VLOOKUP($AK101,$AK$43:$AW$56,AV$59,FALSE))</f>
        <v>#N/A</v>
      </c>
      <c r="AW101" s="389" t="e">
        <f t="shared" si="25"/>
        <v>#N/A</v>
      </c>
    </row>
    <row r="102" spans="6:49" x14ac:dyDescent="0.25">
      <c r="F102" s="317"/>
      <c r="G102" s="316">
        <v>3</v>
      </c>
      <c r="H102" s="392">
        <v>0</v>
      </c>
      <c r="I102" s="316" t="e">
        <f>IF(AND(NOT(H97),H98&gt;=H102,NOT(I101),NOT(I100)),TRUE,FALSE)</f>
        <v>#REF!</v>
      </c>
      <c r="J102" s="316"/>
      <c r="K102" s="316"/>
      <c r="L102" s="316"/>
      <c r="M102" s="315"/>
      <c r="AK102" s="317">
        <v>42</v>
      </c>
      <c r="AL102" s="316" t="str">
        <f t="shared" si="22"/>
        <v/>
      </c>
      <c r="AM102" s="390" t="e">
        <f t="shared" si="24"/>
        <v>#N/A</v>
      </c>
      <c r="AN102" s="390" t="e">
        <f t="shared" si="24"/>
        <v>#N/A</v>
      </c>
      <c r="AO102" s="390" t="e">
        <f t="shared" si="24"/>
        <v>#N/A</v>
      </c>
      <c r="AP102" s="389" t="e">
        <f t="shared" si="24"/>
        <v>#N/A</v>
      </c>
      <c r="AQ102" s="311" t="e">
        <f>NA()</f>
        <v>#N/A</v>
      </c>
      <c r="AR102" s="317"/>
      <c r="AS102" s="316"/>
      <c r="AT102" s="316"/>
      <c r="AU102" s="390" t="e">
        <f t="shared" si="23"/>
        <v>#N/A</v>
      </c>
      <c r="AV102" s="390" t="e">
        <f t="shared" si="25"/>
        <v>#N/A</v>
      </c>
      <c r="AW102" s="389" t="e">
        <f t="shared" si="25"/>
        <v>#N/A</v>
      </c>
    </row>
    <row r="103" spans="6:49" x14ac:dyDescent="0.25">
      <c r="F103" s="317"/>
      <c r="G103" s="316"/>
      <c r="H103" s="316"/>
      <c r="I103" s="316"/>
      <c r="J103" s="316"/>
      <c r="K103" s="316"/>
      <c r="L103" s="316"/>
      <c r="M103" s="315"/>
      <c r="AK103" s="317">
        <v>43</v>
      </c>
      <c r="AL103" s="316" t="str">
        <f t="shared" si="22"/>
        <v/>
      </c>
      <c r="AM103" s="390" t="e">
        <f t="shared" si="24"/>
        <v>#N/A</v>
      </c>
      <c r="AN103" s="390" t="e">
        <f t="shared" si="24"/>
        <v>#N/A</v>
      </c>
      <c r="AO103" s="390" t="e">
        <f t="shared" si="24"/>
        <v>#N/A</v>
      </c>
      <c r="AP103" s="389" t="e">
        <f t="shared" si="24"/>
        <v>#N/A</v>
      </c>
      <c r="AQ103" s="311" t="e">
        <f>NA()</f>
        <v>#N/A</v>
      </c>
      <c r="AR103" s="317"/>
      <c r="AS103" s="316"/>
      <c r="AT103" s="316"/>
      <c r="AU103" s="390" t="e">
        <f t="shared" si="23"/>
        <v>#N/A</v>
      </c>
      <c r="AV103" s="390" t="e">
        <f t="shared" si="25"/>
        <v>#N/A</v>
      </c>
      <c r="AW103" s="389" t="e">
        <f t="shared" si="25"/>
        <v>#N/A</v>
      </c>
    </row>
    <row r="104" spans="6:49" x14ac:dyDescent="0.25">
      <c r="F104" s="317" t="e">
        <f>I100</f>
        <v>#REF!</v>
      </c>
      <c r="G104" s="316" t="s">
        <v>91</v>
      </c>
      <c r="H104" s="316" t="s">
        <v>90</v>
      </c>
      <c r="I104" s="316" t="str">
        <f>G104&amp;", "&amp;H104</f>
        <v>Zone I , Gap-graded and tends to segregate</v>
      </c>
      <c r="J104" s="316"/>
      <c r="K104" s="316"/>
      <c r="L104" s="316"/>
      <c r="M104" s="315"/>
      <c r="AK104" s="317">
        <v>44</v>
      </c>
      <c r="AL104" s="316" t="str">
        <f t="shared" si="22"/>
        <v/>
      </c>
      <c r="AM104" s="390" t="e">
        <f t="shared" si="24"/>
        <v>#N/A</v>
      </c>
      <c r="AN104" s="390" t="e">
        <f t="shared" si="24"/>
        <v>#N/A</v>
      </c>
      <c r="AO104" s="390" t="e">
        <f t="shared" si="24"/>
        <v>#N/A</v>
      </c>
      <c r="AP104" s="389" t="e">
        <f t="shared" si="24"/>
        <v>#N/A</v>
      </c>
      <c r="AQ104" s="311" t="e">
        <f>NA()</f>
        <v>#N/A</v>
      </c>
      <c r="AR104" s="317"/>
      <c r="AS104" s="316"/>
      <c r="AT104" s="316"/>
      <c r="AU104" s="390" t="e">
        <f t="shared" si="23"/>
        <v>#N/A</v>
      </c>
      <c r="AV104" s="390" t="e">
        <f t="shared" si="25"/>
        <v>#N/A</v>
      </c>
      <c r="AW104" s="389" t="e">
        <f t="shared" si="25"/>
        <v>#N/A</v>
      </c>
    </row>
    <row r="105" spans="6:49" x14ac:dyDescent="0.25">
      <c r="F105" s="317" t="e">
        <f>I101</f>
        <v>#REF!</v>
      </c>
      <c r="G105" s="316" t="s">
        <v>89</v>
      </c>
      <c r="H105" s="316" t="s">
        <v>88</v>
      </c>
      <c r="I105" s="316" t="str">
        <f>G105&amp;", "&amp;H105</f>
        <v>Zone II, Well graded 1-1/2 to 3/4 in.</v>
      </c>
      <c r="J105" s="316"/>
      <c r="K105" s="316"/>
      <c r="L105" s="316"/>
      <c r="M105" s="315"/>
      <c r="AK105" s="317">
        <v>45</v>
      </c>
      <c r="AL105" s="316" t="str">
        <f t="shared" si="22"/>
        <v>No. 4</v>
      </c>
      <c r="AM105" s="390" t="e">
        <f t="shared" si="24"/>
        <v>#REF!</v>
      </c>
      <c r="AN105" s="390" t="e">
        <f t="shared" si="24"/>
        <v>#N/A</v>
      </c>
      <c r="AO105" s="390" t="e">
        <f t="shared" si="24"/>
        <v>#N/A</v>
      </c>
      <c r="AP105" s="389" t="e">
        <f t="shared" si="24"/>
        <v>#N/A</v>
      </c>
      <c r="AQ105" s="391">
        <f>AQ67</f>
        <v>1</v>
      </c>
      <c r="AR105" s="317"/>
      <c r="AS105" s="316"/>
      <c r="AT105" s="316"/>
      <c r="AU105" s="390" t="e">
        <f t="shared" si="23"/>
        <v>#VALUE!</v>
      </c>
      <c r="AV105" s="390" t="str">
        <f t="shared" si="25"/>
        <v/>
      </c>
      <c r="AW105" s="389" t="str">
        <f t="shared" si="25"/>
        <v/>
      </c>
    </row>
    <row r="106" spans="6:49" x14ac:dyDescent="0.25">
      <c r="F106" s="317" t="e">
        <f>I102</f>
        <v>#REF!</v>
      </c>
      <c r="G106" s="316" t="s">
        <v>87</v>
      </c>
      <c r="H106" s="316" t="s">
        <v>86</v>
      </c>
      <c r="I106" s="316" t="str">
        <f>G106&amp;", "&amp;H106</f>
        <v>Zone III, Well Graded 3/4 in. and finer</v>
      </c>
      <c r="J106" s="316"/>
      <c r="K106" s="316"/>
      <c r="L106" s="316"/>
      <c r="M106" s="315"/>
      <c r="AK106" s="317">
        <v>46</v>
      </c>
      <c r="AL106" s="316" t="str">
        <f t="shared" si="22"/>
        <v/>
      </c>
      <c r="AM106" s="390" t="e">
        <f t="shared" si="24"/>
        <v>#N/A</v>
      </c>
      <c r="AN106" s="390" t="e">
        <f t="shared" si="24"/>
        <v>#N/A</v>
      </c>
      <c r="AO106" s="390" t="e">
        <f t="shared" si="24"/>
        <v>#N/A</v>
      </c>
      <c r="AP106" s="389" t="e">
        <f t="shared" si="24"/>
        <v>#N/A</v>
      </c>
      <c r="AQ106" s="311" t="e">
        <f>NA()</f>
        <v>#N/A</v>
      </c>
      <c r="AR106" s="317"/>
      <c r="AS106" s="316"/>
      <c r="AT106" s="316"/>
      <c r="AU106" s="390" t="e">
        <f t="shared" si="23"/>
        <v>#N/A</v>
      </c>
      <c r="AV106" s="390" t="e">
        <f t="shared" si="25"/>
        <v>#N/A</v>
      </c>
      <c r="AW106" s="389" t="e">
        <f t="shared" si="25"/>
        <v>#N/A</v>
      </c>
    </row>
    <row r="107" spans="6:49" x14ac:dyDescent="0.25">
      <c r="F107" s="317" t="e">
        <f>J95</f>
        <v>#REF!</v>
      </c>
      <c r="G107" s="316" t="s">
        <v>85</v>
      </c>
      <c r="H107" s="316" t="s">
        <v>84</v>
      </c>
      <c r="I107" s="316" t="str">
        <f>G107&amp;", "&amp;H107</f>
        <v>Zone IV, Sticky</v>
      </c>
      <c r="J107" s="316"/>
      <c r="K107" s="316"/>
      <c r="L107" s="316"/>
      <c r="M107" s="315"/>
      <c r="AK107" s="317">
        <v>47</v>
      </c>
      <c r="AL107" s="316" t="str">
        <f t="shared" si="22"/>
        <v/>
      </c>
      <c r="AM107" s="390" t="e">
        <f t="shared" si="24"/>
        <v>#N/A</v>
      </c>
      <c r="AN107" s="390" t="e">
        <f t="shared" si="24"/>
        <v>#N/A</v>
      </c>
      <c r="AO107" s="390" t="e">
        <f t="shared" si="24"/>
        <v>#N/A</v>
      </c>
      <c r="AP107" s="389" t="e">
        <f t="shared" si="24"/>
        <v>#N/A</v>
      </c>
      <c r="AQ107" s="311" t="e">
        <f>NA()</f>
        <v>#N/A</v>
      </c>
      <c r="AR107" s="317"/>
      <c r="AS107" s="316"/>
      <c r="AT107" s="316"/>
      <c r="AU107" s="390" t="e">
        <f t="shared" si="23"/>
        <v>#N/A</v>
      </c>
      <c r="AV107" s="390" t="e">
        <f t="shared" si="25"/>
        <v>#N/A</v>
      </c>
      <c r="AW107" s="389" t="e">
        <f t="shared" si="25"/>
        <v>#N/A</v>
      </c>
    </row>
    <row r="108" spans="6:49" x14ac:dyDescent="0.25">
      <c r="F108" s="317" t="e">
        <f>J86</f>
        <v>#REF!</v>
      </c>
      <c r="G108" s="316" t="s">
        <v>83</v>
      </c>
      <c r="H108" s="316" t="s">
        <v>82</v>
      </c>
      <c r="I108" s="316" t="str">
        <f>G108&amp;", "&amp;H108</f>
        <v>Zone V, Rocky</v>
      </c>
      <c r="J108" s="316"/>
      <c r="K108" s="316"/>
      <c r="L108" s="316"/>
      <c r="M108" s="315"/>
      <c r="AK108" s="317">
        <v>48</v>
      </c>
      <c r="AL108" s="316" t="str">
        <f t="shared" si="22"/>
        <v/>
      </c>
      <c r="AM108" s="390" t="e">
        <f t="shared" si="24"/>
        <v>#N/A</v>
      </c>
      <c r="AN108" s="390" t="e">
        <f t="shared" si="24"/>
        <v>#N/A</v>
      </c>
      <c r="AO108" s="390" t="e">
        <f t="shared" si="24"/>
        <v>#N/A</v>
      </c>
      <c r="AP108" s="389" t="e">
        <f t="shared" si="24"/>
        <v>#N/A</v>
      </c>
      <c r="AQ108" s="311" t="e">
        <f>NA()</f>
        <v>#N/A</v>
      </c>
      <c r="AR108" s="317"/>
      <c r="AS108" s="316"/>
      <c r="AT108" s="316"/>
      <c r="AU108" s="390" t="e">
        <f t="shared" si="23"/>
        <v>#N/A</v>
      </c>
      <c r="AV108" s="390" t="e">
        <f t="shared" si="25"/>
        <v>#N/A</v>
      </c>
      <c r="AW108" s="389" t="e">
        <f t="shared" si="25"/>
        <v>#N/A</v>
      </c>
    </row>
    <row r="109" spans="6:49" x14ac:dyDescent="0.25">
      <c r="F109" s="314" t="e">
        <f>VLOOKUP(TRUE,F104:I108,4,FALSE)</f>
        <v>#N/A</v>
      </c>
      <c r="G109" s="313"/>
      <c r="H109" s="313"/>
      <c r="I109" s="313"/>
      <c r="J109" s="313"/>
      <c r="K109" s="313"/>
      <c r="L109" s="313"/>
      <c r="M109" s="312"/>
      <c r="AK109" s="317">
        <v>49</v>
      </c>
      <c r="AL109" s="316" t="str">
        <f t="shared" si="22"/>
        <v/>
      </c>
      <c r="AM109" s="390" t="e">
        <f t="shared" si="24"/>
        <v>#N/A</v>
      </c>
      <c r="AN109" s="390" t="e">
        <f t="shared" si="24"/>
        <v>#N/A</v>
      </c>
      <c r="AO109" s="390" t="e">
        <f t="shared" si="24"/>
        <v>#N/A</v>
      </c>
      <c r="AP109" s="389" t="e">
        <f t="shared" si="24"/>
        <v>#N/A</v>
      </c>
      <c r="AQ109" s="311" t="e">
        <f>NA()</f>
        <v>#N/A</v>
      </c>
      <c r="AR109" s="317"/>
      <c r="AS109" s="316"/>
      <c r="AT109" s="316"/>
      <c r="AU109" s="390" t="e">
        <f t="shared" si="23"/>
        <v>#N/A</v>
      </c>
      <c r="AV109" s="390" t="e">
        <f t="shared" si="25"/>
        <v>#N/A</v>
      </c>
      <c r="AW109" s="389" t="e">
        <f t="shared" si="25"/>
        <v>#N/A</v>
      </c>
    </row>
    <row r="110" spans="6:49" x14ac:dyDescent="0.25">
      <c r="F110" s="356" t="s">
        <v>81</v>
      </c>
      <c r="G110" s="339"/>
      <c r="H110" s="339"/>
      <c r="I110" s="339"/>
      <c r="J110" s="339"/>
      <c r="K110" s="339"/>
      <c r="L110" s="339"/>
      <c r="M110" s="338"/>
      <c r="AK110" s="317">
        <v>50</v>
      </c>
      <c r="AL110" s="316" t="str">
        <f t="shared" si="22"/>
        <v/>
      </c>
      <c r="AM110" s="390" t="e">
        <f t="shared" si="24"/>
        <v>#N/A</v>
      </c>
      <c r="AN110" s="390" t="e">
        <f t="shared" si="24"/>
        <v>#N/A</v>
      </c>
      <c r="AO110" s="390" t="e">
        <f t="shared" si="24"/>
        <v>#N/A</v>
      </c>
      <c r="AP110" s="389" t="e">
        <f t="shared" si="24"/>
        <v>#N/A</v>
      </c>
      <c r="AQ110" s="311" t="e">
        <f>NA()</f>
        <v>#N/A</v>
      </c>
      <c r="AR110" s="317"/>
      <c r="AS110" s="316"/>
      <c r="AT110" s="316"/>
      <c r="AU110" s="390" t="e">
        <f t="shared" si="23"/>
        <v>#N/A</v>
      </c>
      <c r="AV110" s="390" t="e">
        <f t="shared" si="25"/>
        <v>#N/A</v>
      </c>
      <c r="AW110" s="389" t="e">
        <f t="shared" si="25"/>
        <v>#N/A</v>
      </c>
    </row>
    <row r="111" spans="6:49" x14ac:dyDescent="0.25">
      <c r="F111" s="317" t="s">
        <v>80</v>
      </c>
      <c r="G111" s="316"/>
      <c r="H111" s="316"/>
      <c r="I111" s="316"/>
      <c r="J111" s="316"/>
      <c r="K111" s="316"/>
      <c r="L111" s="316"/>
      <c r="M111" s="315"/>
      <c r="AK111" s="317">
        <v>51</v>
      </c>
      <c r="AL111" s="316" t="str">
        <f t="shared" si="22"/>
        <v/>
      </c>
      <c r="AM111" s="390" t="e">
        <f t="shared" si="24"/>
        <v>#N/A</v>
      </c>
      <c r="AN111" s="390" t="e">
        <f t="shared" si="24"/>
        <v>#N/A</v>
      </c>
      <c r="AO111" s="390" t="e">
        <f t="shared" si="24"/>
        <v>#N/A</v>
      </c>
      <c r="AP111" s="389" t="e">
        <f t="shared" si="24"/>
        <v>#N/A</v>
      </c>
      <c r="AQ111" s="311" t="e">
        <f>NA()</f>
        <v>#N/A</v>
      </c>
      <c r="AR111" s="317"/>
      <c r="AS111" s="316"/>
      <c r="AT111" s="316"/>
      <c r="AU111" s="390" t="e">
        <f t="shared" si="23"/>
        <v>#N/A</v>
      </c>
      <c r="AV111" s="390" t="e">
        <f t="shared" si="25"/>
        <v>#N/A</v>
      </c>
      <c r="AW111" s="389" t="e">
        <f t="shared" si="25"/>
        <v>#N/A</v>
      </c>
    </row>
    <row r="112" spans="6:49" x14ac:dyDescent="0.25">
      <c r="F112" s="317"/>
      <c r="G112" s="316" t="s">
        <v>77</v>
      </c>
      <c r="H112" s="316"/>
      <c r="I112" s="316"/>
      <c r="J112" s="316"/>
      <c r="K112" s="316"/>
      <c r="L112" s="316"/>
      <c r="M112" s="315"/>
      <c r="AK112" s="317">
        <v>52</v>
      </c>
      <c r="AL112" s="316" t="str">
        <f t="shared" si="22"/>
        <v/>
      </c>
      <c r="AM112" s="390" t="e">
        <f t="shared" si="24"/>
        <v>#N/A</v>
      </c>
      <c r="AN112" s="390" t="e">
        <f t="shared" si="24"/>
        <v>#N/A</v>
      </c>
      <c r="AO112" s="390" t="e">
        <f t="shared" si="24"/>
        <v>#N/A</v>
      </c>
      <c r="AP112" s="389" t="e">
        <f t="shared" si="24"/>
        <v>#N/A</v>
      </c>
      <c r="AQ112" s="311" t="e">
        <f>NA()</f>
        <v>#N/A</v>
      </c>
      <c r="AR112" s="317"/>
      <c r="AS112" s="316"/>
      <c r="AT112" s="316"/>
      <c r="AU112" s="390" t="e">
        <f t="shared" si="23"/>
        <v>#N/A</v>
      </c>
      <c r="AV112" s="390" t="e">
        <f t="shared" si="25"/>
        <v>#N/A</v>
      </c>
      <c r="AW112" s="389" t="e">
        <f t="shared" si="25"/>
        <v>#N/A</v>
      </c>
    </row>
    <row r="113" spans="6:49" x14ac:dyDescent="0.25">
      <c r="F113" s="317"/>
      <c r="G113" s="316" t="s">
        <v>76</v>
      </c>
      <c r="H113" s="316" t="s">
        <v>75</v>
      </c>
      <c r="I113" s="316"/>
      <c r="J113" s="316"/>
      <c r="K113" s="316"/>
      <c r="L113" s="316"/>
      <c r="M113" s="315"/>
      <c r="AK113" s="317">
        <v>53</v>
      </c>
      <c r="AL113" s="316" t="str">
        <f t="shared" si="22"/>
        <v/>
      </c>
      <c r="AM113" s="390" t="e">
        <f t="shared" si="24"/>
        <v>#N/A</v>
      </c>
      <c r="AN113" s="390" t="e">
        <f t="shared" si="24"/>
        <v>#N/A</v>
      </c>
      <c r="AO113" s="390" t="e">
        <f t="shared" si="24"/>
        <v>#N/A</v>
      </c>
      <c r="AP113" s="389" t="e">
        <f t="shared" si="24"/>
        <v>#N/A</v>
      </c>
      <c r="AQ113" s="311" t="e">
        <f>NA()</f>
        <v>#N/A</v>
      </c>
      <c r="AR113" s="317"/>
      <c r="AS113" s="316"/>
      <c r="AT113" s="316"/>
      <c r="AU113" s="390" t="e">
        <f t="shared" si="23"/>
        <v>#N/A</v>
      </c>
      <c r="AV113" s="390" t="e">
        <f t="shared" si="25"/>
        <v>#N/A</v>
      </c>
      <c r="AW113" s="389" t="e">
        <f t="shared" si="25"/>
        <v>#N/A</v>
      </c>
    </row>
    <row r="114" spans="6:49" x14ac:dyDescent="0.25">
      <c r="F114" s="317"/>
      <c r="G114" s="395">
        <v>0.68</v>
      </c>
      <c r="H114" s="394">
        <v>0.32</v>
      </c>
      <c r="I114" s="316"/>
      <c r="J114" s="316"/>
      <c r="K114" s="316"/>
      <c r="L114" s="316"/>
      <c r="M114" s="315"/>
      <c r="AK114" s="317">
        <v>54</v>
      </c>
      <c r="AL114" s="316" t="str">
        <f t="shared" si="22"/>
        <v/>
      </c>
      <c r="AM114" s="390" t="e">
        <f t="shared" si="24"/>
        <v>#N/A</v>
      </c>
      <c r="AN114" s="390" t="e">
        <f t="shared" si="24"/>
        <v>#N/A</v>
      </c>
      <c r="AO114" s="390" t="e">
        <f t="shared" si="24"/>
        <v>#N/A</v>
      </c>
      <c r="AP114" s="389" t="e">
        <f t="shared" si="24"/>
        <v>#N/A</v>
      </c>
      <c r="AQ114" s="311" t="e">
        <f>NA()</f>
        <v>#N/A</v>
      </c>
      <c r="AR114" s="317"/>
      <c r="AS114" s="316"/>
      <c r="AT114" s="316"/>
      <c r="AU114" s="390" t="e">
        <f t="shared" si="23"/>
        <v>#N/A</v>
      </c>
      <c r="AV114" s="390" t="e">
        <f t="shared" si="25"/>
        <v>#N/A</v>
      </c>
      <c r="AW114" s="389" t="e">
        <f t="shared" si="25"/>
        <v>#N/A</v>
      </c>
    </row>
    <row r="115" spans="6:49" x14ac:dyDescent="0.25">
      <c r="F115" s="317"/>
      <c r="G115" s="395">
        <v>0.52</v>
      </c>
      <c r="H115" s="394">
        <v>0.34</v>
      </c>
      <c r="I115" s="316"/>
      <c r="J115" s="316"/>
      <c r="K115" s="316"/>
      <c r="L115" s="316"/>
      <c r="M115" s="315"/>
      <c r="AK115" s="317">
        <v>55</v>
      </c>
      <c r="AL115" s="316" t="str">
        <f t="shared" si="22"/>
        <v/>
      </c>
      <c r="AM115" s="390" t="e">
        <f t="shared" si="24"/>
        <v>#N/A</v>
      </c>
      <c r="AN115" s="390" t="e">
        <f t="shared" si="24"/>
        <v>#N/A</v>
      </c>
      <c r="AO115" s="390" t="e">
        <f t="shared" si="24"/>
        <v>#N/A</v>
      </c>
      <c r="AP115" s="389" t="e">
        <f t="shared" si="24"/>
        <v>#N/A</v>
      </c>
      <c r="AQ115" s="311" t="e">
        <f>NA()</f>
        <v>#N/A</v>
      </c>
      <c r="AR115" s="317"/>
      <c r="AS115" s="316"/>
      <c r="AT115" s="316"/>
      <c r="AU115" s="390" t="e">
        <f t="shared" si="23"/>
        <v>#N/A</v>
      </c>
      <c r="AV115" s="390" t="e">
        <f t="shared" si="25"/>
        <v>#N/A</v>
      </c>
      <c r="AW115" s="389" t="e">
        <f t="shared" si="25"/>
        <v>#N/A</v>
      </c>
    </row>
    <row r="116" spans="6:49" x14ac:dyDescent="0.25">
      <c r="F116" s="317"/>
      <c r="G116" s="316" t="s">
        <v>74</v>
      </c>
      <c r="H116" s="316"/>
      <c r="I116" s="316"/>
      <c r="J116" s="316"/>
      <c r="K116" s="316"/>
      <c r="L116" s="316"/>
      <c r="M116" s="315"/>
      <c r="AK116" s="317">
        <v>56</v>
      </c>
      <c r="AL116" s="316" t="str">
        <f t="shared" si="22"/>
        <v/>
      </c>
      <c r="AM116" s="390" t="e">
        <f t="shared" si="24"/>
        <v>#N/A</v>
      </c>
      <c r="AN116" s="390" t="e">
        <f t="shared" si="24"/>
        <v>#N/A</v>
      </c>
      <c r="AO116" s="390" t="e">
        <f t="shared" si="24"/>
        <v>#N/A</v>
      </c>
      <c r="AP116" s="389" t="e">
        <f t="shared" si="24"/>
        <v>#N/A</v>
      </c>
      <c r="AQ116" s="311" t="e">
        <f>NA()</f>
        <v>#N/A</v>
      </c>
      <c r="AR116" s="317"/>
      <c r="AS116" s="316"/>
      <c r="AT116" s="316"/>
      <c r="AU116" s="390" t="e">
        <f t="shared" si="23"/>
        <v>#N/A</v>
      </c>
      <c r="AV116" s="390" t="e">
        <f t="shared" si="25"/>
        <v>#N/A</v>
      </c>
      <c r="AW116" s="389" t="e">
        <f t="shared" si="25"/>
        <v>#N/A</v>
      </c>
    </row>
    <row r="117" spans="6:49" x14ac:dyDescent="0.25">
      <c r="F117" s="317"/>
      <c r="G117" s="316" t="s">
        <v>73</v>
      </c>
      <c r="H117" s="316" t="s">
        <v>72</v>
      </c>
      <c r="I117" s="316" t="s">
        <v>71</v>
      </c>
      <c r="J117" s="316"/>
      <c r="K117" s="316"/>
      <c r="L117" s="316"/>
      <c r="M117" s="315"/>
      <c r="AK117" s="317">
        <v>57</v>
      </c>
      <c r="AL117" s="316" t="str">
        <f t="shared" si="22"/>
        <v/>
      </c>
      <c r="AM117" s="390" t="e">
        <f t="shared" si="24"/>
        <v>#N/A</v>
      </c>
      <c r="AN117" s="390" t="e">
        <f t="shared" si="24"/>
        <v>#N/A</v>
      </c>
      <c r="AO117" s="390" t="e">
        <f t="shared" si="24"/>
        <v>#N/A</v>
      </c>
      <c r="AP117" s="389" t="e">
        <f t="shared" si="24"/>
        <v>#N/A</v>
      </c>
      <c r="AQ117" s="311" t="e">
        <f>NA()</f>
        <v>#N/A</v>
      </c>
      <c r="AR117" s="317"/>
      <c r="AS117" s="316"/>
      <c r="AT117" s="316"/>
      <c r="AU117" s="390" t="e">
        <f t="shared" si="23"/>
        <v>#N/A</v>
      </c>
      <c r="AV117" s="390" t="e">
        <f t="shared" si="25"/>
        <v>#N/A</v>
      </c>
      <c r="AW117" s="389" t="e">
        <f t="shared" si="25"/>
        <v>#N/A</v>
      </c>
    </row>
    <row r="118" spans="6:49" x14ac:dyDescent="0.25">
      <c r="F118" s="317"/>
      <c r="G118" s="393" t="e">
        <f>J58</f>
        <v>#REF!</v>
      </c>
      <c r="H118" s="328" t="e">
        <f>G118*SLOPE(H114:H115,G114:G115)+INTERCEPT(H114:H115,G114:G115)</f>
        <v>#REF!</v>
      </c>
      <c r="I118" s="393" t="e">
        <f>J61</f>
        <v>#REF!</v>
      </c>
      <c r="J118" s="316"/>
      <c r="K118" s="316"/>
      <c r="L118" s="316"/>
      <c r="M118" s="315"/>
      <c r="AK118" s="317">
        <v>58</v>
      </c>
      <c r="AL118" s="316" t="str">
        <f t="shared" si="22"/>
        <v/>
      </c>
      <c r="AM118" s="390" t="e">
        <f t="shared" si="24"/>
        <v>#N/A</v>
      </c>
      <c r="AN118" s="390" t="e">
        <f t="shared" si="24"/>
        <v>#N/A</v>
      </c>
      <c r="AO118" s="390" t="e">
        <f t="shared" si="24"/>
        <v>#N/A</v>
      </c>
      <c r="AP118" s="389" t="e">
        <f t="shared" si="24"/>
        <v>#N/A</v>
      </c>
      <c r="AQ118" s="311" t="e">
        <f>NA()</f>
        <v>#N/A</v>
      </c>
      <c r="AR118" s="317"/>
      <c r="AS118" s="316"/>
      <c r="AT118" s="316"/>
      <c r="AU118" s="390" t="e">
        <f t="shared" si="23"/>
        <v>#N/A</v>
      </c>
      <c r="AV118" s="390" t="e">
        <f t="shared" si="25"/>
        <v>#N/A</v>
      </c>
      <c r="AW118" s="389" t="e">
        <f t="shared" si="25"/>
        <v>#N/A</v>
      </c>
    </row>
    <row r="119" spans="6:49" x14ac:dyDescent="0.25">
      <c r="F119" s="317"/>
      <c r="G119" s="316"/>
      <c r="H119" s="316"/>
      <c r="I119" s="327" t="s">
        <v>79</v>
      </c>
      <c r="J119" s="316" t="e">
        <f>IF(H118&lt;=I118,TRUE,FALSE)</f>
        <v>#REF!</v>
      </c>
      <c r="K119" s="316"/>
      <c r="L119" s="316"/>
      <c r="M119" s="315"/>
      <c r="AK119" s="317">
        <v>59</v>
      </c>
      <c r="AL119" s="316" t="str">
        <f t="shared" si="22"/>
        <v/>
      </c>
      <c r="AM119" s="390" t="e">
        <f t="shared" si="24"/>
        <v>#N/A</v>
      </c>
      <c r="AN119" s="390" t="e">
        <f t="shared" si="24"/>
        <v>#N/A</v>
      </c>
      <c r="AO119" s="390" t="e">
        <f t="shared" si="24"/>
        <v>#N/A</v>
      </c>
      <c r="AP119" s="389" t="e">
        <f t="shared" si="24"/>
        <v>#N/A</v>
      </c>
      <c r="AQ119" s="311" t="e">
        <f>NA()</f>
        <v>#N/A</v>
      </c>
      <c r="AR119" s="317"/>
      <c r="AS119" s="316"/>
      <c r="AT119" s="316"/>
      <c r="AU119" s="390" t="e">
        <f t="shared" si="23"/>
        <v>#N/A</v>
      </c>
      <c r="AV119" s="390" t="e">
        <f t="shared" si="25"/>
        <v>#N/A</v>
      </c>
      <c r="AW119" s="389" t="e">
        <f t="shared" si="25"/>
        <v>#N/A</v>
      </c>
    </row>
    <row r="120" spans="6:49" x14ac:dyDescent="0.25">
      <c r="F120" s="317" t="s">
        <v>78</v>
      </c>
      <c r="G120" s="316"/>
      <c r="H120" s="316"/>
      <c r="I120" s="316"/>
      <c r="J120" s="316"/>
      <c r="K120" s="316"/>
      <c r="L120" s="316"/>
      <c r="M120" s="315"/>
      <c r="AK120" s="317">
        <v>60</v>
      </c>
      <c r="AL120" s="316" t="str">
        <f t="shared" si="22"/>
        <v/>
      </c>
      <c r="AM120" s="390" t="e">
        <f t="shared" ref="AM120:AP139" si="26">IF(ISBLANK(VLOOKUP($AK120,$AK$43:$AP$56,AM$59,FALSE)),NA(),VLOOKUP($AK120,$AK$43:$AP$56,AM$59,FALSE))</f>
        <v>#N/A</v>
      </c>
      <c r="AN120" s="390" t="e">
        <f t="shared" si="26"/>
        <v>#N/A</v>
      </c>
      <c r="AO120" s="390" t="e">
        <f t="shared" si="26"/>
        <v>#N/A</v>
      </c>
      <c r="AP120" s="389" t="e">
        <f t="shared" si="26"/>
        <v>#N/A</v>
      </c>
      <c r="AQ120" s="311" t="e">
        <f>NA()</f>
        <v>#N/A</v>
      </c>
      <c r="AR120" s="317"/>
      <c r="AS120" s="316"/>
      <c r="AT120" s="316"/>
      <c r="AU120" s="390" t="e">
        <f t="shared" si="23"/>
        <v>#N/A</v>
      </c>
      <c r="AV120" s="390" t="e">
        <f t="shared" si="25"/>
        <v>#N/A</v>
      </c>
      <c r="AW120" s="389" t="e">
        <f t="shared" si="25"/>
        <v>#N/A</v>
      </c>
    </row>
    <row r="121" spans="6:49" x14ac:dyDescent="0.25">
      <c r="F121" s="317"/>
      <c r="G121" s="316" t="s">
        <v>77</v>
      </c>
      <c r="H121" s="316"/>
      <c r="I121" s="316"/>
      <c r="J121" s="316"/>
      <c r="K121" s="316"/>
      <c r="L121" s="316"/>
      <c r="M121" s="315"/>
      <c r="AK121" s="317">
        <v>61</v>
      </c>
      <c r="AL121" s="316" t="str">
        <f t="shared" si="22"/>
        <v/>
      </c>
      <c r="AM121" s="390" t="e">
        <f t="shared" si="26"/>
        <v>#N/A</v>
      </c>
      <c r="AN121" s="390" t="e">
        <f t="shared" si="26"/>
        <v>#N/A</v>
      </c>
      <c r="AO121" s="390" t="e">
        <f t="shared" si="26"/>
        <v>#N/A</v>
      </c>
      <c r="AP121" s="389" t="e">
        <f t="shared" si="26"/>
        <v>#N/A</v>
      </c>
      <c r="AQ121" s="311" t="e">
        <f>NA()</f>
        <v>#N/A</v>
      </c>
      <c r="AR121" s="317"/>
      <c r="AS121" s="316"/>
      <c r="AT121" s="316"/>
      <c r="AU121" s="390" t="e">
        <f t="shared" si="23"/>
        <v>#N/A</v>
      </c>
      <c r="AV121" s="390" t="e">
        <f t="shared" ref="AV121:AW140" si="27">IF(ISBLANK(VLOOKUP($AK121,$AK$43:$AW$56,AV$59,FALSE)),NA(),VLOOKUP($AK121,$AK$43:$AW$56,AV$59,FALSE))</f>
        <v>#N/A</v>
      </c>
      <c r="AW121" s="389" t="e">
        <f t="shared" si="27"/>
        <v>#N/A</v>
      </c>
    </row>
    <row r="122" spans="6:49" x14ac:dyDescent="0.25">
      <c r="F122" s="317"/>
      <c r="G122" s="316" t="s">
        <v>76</v>
      </c>
      <c r="H122" s="316" t="s">
        <v>75</v>
      </c>
      <c r="I122" s="316"/>
      <c r="J122" s="316"/>
      <c r="K122" s="316"/>
      <c r="L122" s="316"/>
      <c r="M122" s="315"/>
      <c r="AK122" s="317">
        <v>62</v>
      </c>
      <c r="AL122" s="316" t="str">
        <f t="shared" si="22"/>
        <v>3/8 in.</v>
      </c>
      <c r="AM122" s="390" t="e">
        <f t="shared" si="26"/>
        <v>#REF!</v>
      </c>
      <c r="AN122" s="390" t="e">
        <f t="shared" si="26"/>
        <v>#N/A</v>
      </c>
      <c r="AO122" s="390" t="e">
        <f t="shared" si="26"/>
        <v>#N/A</v>
      </c>
      <c r="AP122" s="389" t="e">
        <f t="shared" si="26"/>
        <v>#N/A</v>
      </c>
      <c r="AQ122" s="391">
        <f>AQ67</f>
        <v>1</v>
      </c>
      <c r="AR122" s="317"/>
      <c r="AS122" s="316"/>
      <c r="AT122" s="316"/>
      <c r="AU122" s="390" t="e">
        <f t="shared" si="23"/>
        <v>#VALUE!</v>
      </c>
      <c r="AV122" s="390" t="str">
        <f t="shared" si="27"/>
        <v/>
      </c>
      <c r="AW122" s="389" t="str">
        <f t="shared" si="27"/>
        <v/>
      </c>
    </row>
    <row r="123" spans="6:49" x14ac:dyDescent="0.25">
      <c r="F123" s="317"/>
      <c r="G123" s="395">
        <v>0.52</v>
      </c>
      <c r="H123" s="394">
        <v>0.38</v>
      </c>
      <c r="I123" s="316"/>
      <c r="J123" s="316"/>
      <c r="K123" s="316"/>
      <c r="L123" s="316"/>
      <c r="M123" s="315"/>
      <c r="AK123" s="317">
        <v>63</v>
      </c>
      <c r="AL123" s="316" t="str">
        <f t="shared" si="22"/>
        <v/>
      </c>
      <c r="AM123" s="390" t="e">
        <f t="shared" si="26"/>
        <v>#N/A</v>
      </c>
      <c r="AN123" s="390" t="e">
        <f t="shared" si="26"/>
        <v>#N/A</v>
      </c>
      <c r="AO123" s="390" t="e">
        <f t="shared" si="26"/>
        <v>#N/A</v>
      </c>
      <c r="AP123" s="389" t="e">
        <f t="shared" si="26"/>
        <v>#N/A</v>
      </c>
      <c r="AQ123" s="311" t="e">
        <f>NA()</f>
        <v>#N/A</v>
      </c>
      <c r="AR123" s="317"/>
      <c r="AS123" s="316"/>
      <c r="AT123" s="316"/>
      <c r="AU123" s="390" t="e">
        <f t="shared" si="23"/>
        <v>#N/A</v>
      </c>
      <c r="AV123" s="390" t="e">
        <f t="shared" si="27"/>
        <v>#N/A</v>
      </c>
      <c r="AW123" s="389" t="e">
        <f t="shared" si="27"/>
        <v>#N/A</v>
      </c>
    </row>
    <row r="124" spans="6:49" x14ac:dyDescent="0.25">
      <c r="F124" s="317"/>
      <c r="G124" s="395">
        <v>0.68</v>
      </c>
      <c r="H124" s="394">
        <v>0.36</v>
      </c>
      <c r="I124" s="316"/>
      <c r="J124" s="316"/>
      <c r="K124" s="316"/>
      <c r="L124" s="316"/>
      <c r="M124" s="315"/>
      <c r="AK124" s="317">
        <v>64</v>
      </c>
      <c r="AL124" s="316" t="str">
        <f t="shared" ref="AL124:AL155" si="28">IF(ISNA(VLOOKUP($AK124,$AK$43:$AP$56,AL$59,FALSE)),"",VLOOKUP($AK124,$AK$43:$AP$56,AL$59,FALSE))</f>
        <v/>
      </c>
      <c r="AM124" s="390" t="e">
        <f t="shared" si="26"/>
        <v>#N/A</v>
      </c>
      <c r="AN124" s="390" t="e">
        <f t="shared" si="26"/>
        <v>#N/A</v>
      </c>
      <c r="AO124" s="390" t="e">
        <f t="shared" si="26"/>
        <v>#N/A</v>
      </c>
      <c r="AP124" s="389" t="e">
        <f t="shared" si="26"/>
        <v>#N/A</v>
      </c>
      <c r="AQ124" s="311" t="e">
        <f>NA()</f>
        <v>#N/A</v>
      </c>
      <c r="AR124" s="317"/>
      <c r="AS124" s="316"/>
      <c r="AT124" s="316"/>
      <c r="AU124" s="390" t="e">
        <f t="shared" si="23"/>
        <v>#N/A</v>
      </c>
      <c r="AV124" s="390" t="e">
        <f t="shared" si="27"/>
        <v>#N/A</v>
      </c>
      <c r="AW124" s="389" t="e">
        <f t="shared" si="27"/>
        <v>#N/A</v>
      </c>
    </row>
    <row r="125" spans="6:49" x14ac:dyDescent="0.25">
      <c r="F125" s="317"/>
      <c r="G125" s="316" t="s">
        <v>74</v>
      </c>
      <c r="H125" s="316"/>
      <c r="I125" s="316"/>
      <c r="J125" s="316"/>
      <c r="K125" s="316"/>
      <c r="L125" s="316"/>
      <c r="M125" s="315"/>
      <c r="AK125" s="317">
        <v>65</v>
      </c>
      <c r="AL125" s="316" t="str">
        <f t="shared" si="28"/>
        <v/>
      </c>
      <c r="AM125" s="390" t="e">
        <f t="shared" si="26"/>
        <v>#N/A</v>
      </c>
      <c r="AN125" s="390" t="e">
        <f t="shared" si="26"/>
        <v>#N/A</v>
      </c>
      <c r="AO125" s="390" t="e">
        <f t="shared" si="26"/>
        <v>#N/A</v>
      </c>
      <c r="AP125" s="389" t="e">
        <f t="shared" si="26"/>
        <v>#N/A</v>
      </c>
      <c r="AQ125" s="311" t="e">
        <f>NA()</f>
        <v>#N/A</v>
      </c>
      <c r="AR125" s="317"/>
      <c r="AS125" s="316"/>
      <c r="AT125" s="316"/>
      <c r="AU125" s="390" t="e">
        <f t="shared" ref="AU125:AU156" si="29">IF(ISBLANK(VLOOKUP($AK125,$AK$43:$AU$56,AU$59,FALSE)),NA(),VLOOKUP($AK125,$AK$43:$AU$56,AU$59,FALSE))</f>
        <v>#N/A</v>
      </c>
      <c r="AV125" s="390" t="e">
        <f t="shared" si="27"/>
        <v>#N/A</v>
      </c>
      <c r="AW125" s="389" t="e">
        <f t="shared" si="27"/>
        <v>#N/A</v>
      </c>
    </row>
    <row r="126" spans="6:49" x14ac:dyDescent="0.25">
      <c r="F126" s="317"/>
      <c r="G126" s="316" t="s">
        <v>73</v>
      </c>
      <c r="H126" s="316" t="s">
        <v>72</v>
      </c>
      <c r="I126" s="316" t="s">
        <v>71</v>
      </c>
      <c r="J126" s="316"/>
      <c r="K126" s="316"/>
      <c r="L126" s="316"/>
      <c r="M126" s="315"/>
      <c r="AK126" s="317">
        <v>66</v>
      </c>
      <c r="AL126" s="316" t="str">
        <f t="shared" si="28"/>
        <v/>
      </c>
      <c r="AM126" s="390" t="e">
        <f t="shared" si="26"/>
        <v>#N/A</v>
      </c>
      <c r="AN126" s="390" t="e">
        <f t="shared" si="26"/>
        <v>#N/A</v>
      </c>
      <c r="AO126" s="390" t="e">
        <f t="shared" si="26"/>
        <v>#N/A</v>
      </c>
      <c r="AP126" s="389" t="e">
        <f t="shared" si="26"/>
        <v>#N/A</v>
      </c>
      <c r="AQ126" s="311" t="e">
        <f>NA()</f>
        <v>#N/A</v>
      </c>
      <c r="AR126" s="317"/>
      <c r="AS126" s="316"/>
      <c r="AT126" s="316"/>
      <c r="AU126" s="390" t="e">
        <f t="shared" si="29"/>
        <v>#N/A</v>
      </c>
      <c r="AV126" s="390" t="e">
        <f t="shared" si="27"/>
        <v>#N/A</v>
      </c>
      <c r="AW126" s="389" t="e">
        <f t="shared" si="27"/>
        <v>#N/A</v>
      </c>
    </row>
    <row r="127" spans="6:49" x14ac:dyDescent="0.25">
      <c r="F127" s="317"/>
      <c r="G127" s="393" t="e">
        <f>G118</f>
        <v>#REF!</v>
      </c>
      <c r="H127" s="328" t="e">
        <f>G127*SLOPE(H123:H124,G123:G124)+INTERCEPT(H123:H124,G123:G124)</f>
        <v>#REF!</v>
      </c>
      <c r="I127" s="393" t="e">
        <f>I118</f>
        <v>#REF!</v>
      </c>
      <c r="J127" s="316"/>
      <c r="K127" s="316"/>
      <c r="L127" s="316"/>
      <c r="M127" s="315"/>
      <c r="AK127" s="317">
        <v>67</v>
      </c>
      <c r="AL127" s="316" t="str">
        <f t="shared" si="28"/>
        <v/>
      </c>
      <c r="AM127" s="390" t="e">
        <f t="shared" si="26"/>
        <v>#N/A</v>
      </c>
      <c r="AN127" s="390" t="e">
        <f t="shared" si="26"/>
        <v>#N/A</v>
      </c>
      <c r="AO127" s="390" t="e">
        <f t="shared" si="26"/>
        <v>#N/A</v>
      </c>
      <c r="AP127" s="389" t="e">
        <f t="shared" si="26"/>
        <v>#N/A</v>
      </c>
      <c r="AQ127" s="311" t="e">
        <f>NA()</f>
        <v>#N/A</v>
      </c>
      <c r="AR127" s="317"/>
      <c r="AS127" s="316"/>
      <c r="AT127" s="316"/>
      <c r="AU127" s="390" t="e">
        <f t="shared" si="29"/>
        <v>#N/A</v>
      </c>
      <c r="AV127" s="390" t="e">
        <f t="shared" si="27"/>
        <v>#N/A</v>
      </c>
      <c r="AW127" s="389" t="e">
        <f t="shared" si="27"/>
        <v>#N/A</v>
      </c>
    </row>
    <row r="128" spans="6:49" x14ac:dyDescent="0.25">
      <c r="F128" s="317"/>
      <c r="G128" s="316"/>
      <c r="H128" s="316"/>
      <c r="I128" s="327" t="s">
        <v>70</v>
      </c>
      <c r="J128" s="316" t="e">
        <f>IF(H127&gt;=I127,TRUE,FALSE)</f>
        <v>#REF!</v>
      </c>
      <c r="K128" s="316"/>
      <c r="L128" s="316"/>
      <c r="M128" s="315"/>
      <c r="AK128" s="317">
        <v>68</v>
      </c>
      <c r="AL128" s="316" t="str">
        <f t="shared" si="28"/>
        <v/>
      </c>
      <c r="AM128" s="390" t="e">
        <f t="shared" si="26"/>
        <v>#N/A</v>
      </c>
      <c r="AN128" s="390" t="e">
        <f t="shared" si="26"/>
        <v>#N/A</v>
      </c>
      <c r="AO128" s="390" t="e">
        <f t="shared" si="26"/>
        <v>#N/A</v>
      </c>
      <c r="AP128" s="389" t="e">
        <f t="shared" si="26"/>
        <v>#N/A</v>
      </c>
      <c r="AQ128" s="311" t="e">
        <f>NA()</f>
        <v>#N/A</v>
      </c>
      <c r="AR128" s="317"/>
      <c r="AS128" s="316"/>
      <c r="AT128" s="316"/>
      <c r="AU128" s="390" t="e">
        <f t="shared" si="29"/>
        <v>#N/A</v>
      </c>
      <c r="AV128" s="390" t="e">
        <f t="shared" si="27"/>
        <v>#N/A</v>
      </c>
      <c r="AW128" s="389" t="e">
        <f t="shared" si="27"/>
        <v>#N/A</v>
      </c>
    </row>
    <row r="129" spans="6:49" x14ac:dyDescent="0.25">
      <c r="F129" s="317" t="s">
        <v>69</v>
      </c>
      <c r="G129" s="316"/>
      <c r="H129" s="316"/>
      <c r="I129" s="316"/>
      <c r="J129" s="316"/>
      <c r="K129" s="316"/>
      <c r="L129" s="316"/>
      <c r="M129" s="315"/>
      <c r="AK129" s="317">
        <v>69</v>
      </c>
      <c r="AL129" s="316" t="str">
        <f t="shared" si="28"/>
        <v/>
      </c>
      <c r="AM129" s="390" t="e">
        <f t="shared" si="26"/>
        <v>#N/A</v>
      </c>
      <c r="AN129" s="390" t="e">
        <f t="shared" si="26"/>
        <v>#N/A</v>
      </c>
      <c r="AO129" s="390" t="e">
        <f t="shared" si="26"/>
        <v>#N/A</v>
      </c>
      <c r="AP129" s="389" t="e">
        <f t="shared" si="26"/>
        <v>#N/A</v>
      </c>
      <c r="AQ129" s="311" t="e">
        <f>NA()</f>
        <v>#N/A</v>
      </c>
      <c r="AR129" s="317"/>
      <c r="AS129" s="316"/>
      <c r="AT129" s="316"/>
      <c r="AU129" s="390" t="e">
        <f t="shared" si="29"/>
        <v>#N/A</v>
      </c>
      <c r="AV129" s="390" t="e">
        <f t="shared" si="27"/>
        <v>#N/A</v>
      </c>
      <c r="AW129" s="389" t="e">
        <f t="shared" si="27"/>
        <v>#N/A</v>
      </c>
    </row>
    <row r="130" spans="6:49" x14ac:dyDescent="0.25">
      <c r="F130" s="317"/>
      <c r="G130" s="316"/>
      <c r="H130" s="316"/>
      <c r="I130" s="333" t="s">
        <v>68</v>
      </c>
      <c r="J130" s="316"/>
      <c r="K130" s="316"/>
      <c r="L130" s="316"/>
      <c r="M130" s="315"/>
      <c r="AK130" s="317">
        <v>70</v>
      </c>
      <c r="AL130" s="316" t="str">
        <f t="shared" si="28"/>
        <v>1/2 in.</v>
      </c>
      <c r="AM130" s="390" t="e">
        <f t="shared" si="26"/>
        <v>#REF!</v>
      </c>
      <c r="AN130" s="390" t="e">
        <f t="shared" si="26"/>
        <v>#N/A</v>
      </c>
      <c r="AO130" s="390" t="e">
        <f t="shared" si="26"/>
        <v>#N/A</v>
      </c>
      <c r="AP130" s="389" t="e">
        <f t="shared" si="26"/>
        <v>#N/A</v>
      </c>
      <c r="AQ130" s="391">
        <f>AQ67</f>
        <v>1</v>
      </c>
      <c r="AR130" s="317"/>
      <c r="AS130" s="316"/>
      <c r="AT130" s="316"/>
      <c r="AU130" s="390" t="e">
        <f t="shared" si="29"/>
        <v>#VALUE!</v>
      </c>
      <c r="AV130" s="390" t="str">
        <f t="shared" si="27"/>
        <v/>
      </c>
      <c r="AW130" s="389" t="str">
        <f t="shared" si="27"/>
        <v/>
      </c>
    </row>
    <row r="131" spans="6:49" x14ac:dyDescent="0.25">
      <c r="F131" s="317"/>
      <c r="G131" s="327" t="s">
        <v>67</v>
      </c>
      <c r="H131" s="392">
        <f>G114</f>
        <v>0.68</v>
      </c>
      <c r="I131" s="316" t="e">
        <f>IF(G127&lt;=H131,TRUE,FALSE)</f>
        <v>#REF!</v>
      </c>
      <c r="J131" s="316"/>
      <c r="K131" s="316"/>
      <c r="L131" s="316"/>
      <c r="M131" s="315"/>
      <c r="AK131" s="317">
        <v>71</v>
      </c>
      <c r="AL131" s="316" t="str">
        <f t="shared" si="28"/>
        <v/>
      </c>
      <c r="AM131" s="390" t="e">
        <f t="shared" si="26"/>
        <v>#N/A</v>
      </c>
      <c r="AN131" s="390" t="e">
        <f t="shared" si="26"/>
        <v>#N/A</v>
      </c>
      <c r="AO131" s="390" t="e">
        <f t="shared" si="26"/>
        <v>#N/A</v>
      </c>
      <c r="AP131" s="389" t="e">
        <f t="shared" si="26"/>
        <v>#N/A</v>
      </c>
      <c r="AQ131" s="311" t="e">
        <f>NA()</f>
        <v>#N/A</v>
      </c>
      <c r="AR131" s="317"/>
      <c r="AS131" s="316"/>
      <c r="AT131" s="316"/>
      <c r="AU131" s="390" t="e">
        <f t="shared" si="29"/>
        <v>#N/A</v>
      </c>
      <c r="AV131" s="390" t="e">
        <f t="shared" si="27"/>
        <v>#N/A</v>
      </c>
      <c r="AW131" s="389" t="e">
        <f t="shared" si="27"/>
        <v>#N/A</v>
      </c>
    </row>
    <row r="132" spans="6:49" x14ac:dyDescent="0.25">
      <c r="F132" s="317"/>
      <c r="G132" s="327" t="s">
        <v>66</v>
      </c>
      <c r="H132" s="392">
        <f>G115</f>
        <v>0.52</v>
      </c>
      <c r="I132" s="316" t="e">
        <f>IF(G127&gt;=H132,TRUE,FALSE)</f>
        <v>#REF!</v>
      </c>
      <c r="J132" s="316"/>
      <c r="K132" s="316"/>
      <c r="L132" s="316"/>
      <c r="M132" s="315"/>
      <c r="AK132" s="317">
        <v>72</v>
      </c>
      <c r="AL132" s="316" t="str">
        <f t="shared" si="28"/>
        <v/>
      </c>
      <c r="AM132" s="390" t="e">
        <f t="shared" si="26"/>
        <v>#N/A</v>
      </c>
      <c r="AN132" s="390" t="e">
        <f t="shared" si="26"/>
        <v>#N/A</v>
      </c>
      <c r="AO132" s="390" t="e">
        <f t="shared" si="26"/>
        <v>#N/A</v>
      </c>
      <c r="AP132" s="389" t="e">
        <f t="shared" si="26"/>
        <v>#N/A</v>
      </c>
      <c r="AQ132" s="311" t="e">
        <f>NA()</f>
        <v>#N/A</v>
      </c>
      <c r="AR132" s="317"/>
      <c r="AS132" s="316"/>
      <c r="AT132" s="316"/>
      <c r="AU132" s="390" t="e">
        <f t="shared" si="29"/>
        <v>#N/A</v>
      </c>
      <c r="AV132" s="390" t="e">
        <f t="shared" si="27"/>
        <v>#N/A</v>
      </c>
      <c r="AW132" s="389" t="e">
        <f t="shared" si="27"/>
        <v>#N/A</v>
      </c>
    </row>
    <row r="133" spans="6:49" x14ac:dyDescent="0.25">
      <c r="F133" s="314" t="e">
        <f>IF(AND(J119,J128,I131,I132),"Blend is within the Workability Box.","Blend is not in the Workability Box")</f>
        <v>#REF!</v>
      </c>
      <c r="G133" s="313"/>
      <c r="H133" s="313"/>
      <c r="I133" s="313"/>
      <c r="J133" s="313"/>
      <c r="K133" s="313"/>
      <c r="L133" s="313"/>
      <c r="M133" s="312"/>
      <c r="AK133" s="317">
        <v>73</v>
      </c>
      <c r="AL133" s="316" t="str">
        <f t="shared" si="28"/>
        <v/>
      </c>
      <c r="AM133" s="390" t="e">
        <f t="shared" si="26"/>
        <v>#N/A</v>
      </c>
      <c r="AN133" s="390" t="e">
        <f t="shared" si="26"/>
        <v>#N/A</v>
      </c>
      <c r="AO133" s="390" t="e">
        <f t="shared" si="26"/>
        <v>#N/A</v>
      </c>
      <c r="AP133" s="389" t="e">
        <f t="shared" si="26"/>
        <v>#N/A</v>
      </c>
      <c r="AQ133" s="311" t="e">
        <f>NA()</f>
        <v>#N/A</v>
      </c>
      <c r="AR133" s="317"/>
      <c r="AS133" s="316"/>
      <c r="AT133" s="316"/>
      <c r="AU133" s="390" t="e">
        <f t="shared" si="29"/>
        <v>#N/A</v>
      </c>
      <c r="AV133" s="390" t="e">
        <f t="shared" si="27"/>
        <v>#N/A</v>
      </c>
      <c r="AW133" s="389" t="e">
        <f t="shared" si="27"/>
        <v>#N/A</v>
      </c>
    </row>
    <row r="134" spans="6:49" x14ac:dyDescent="0.25">
      <c r="AK134" s="317">
        <v>74</v>
      </c>
      <c r="AL134" s="316" t="str">
        <f t="shared" si="28"/>
        <v/>
      </c>
      <c r="AM134" s="390" t="e">
        <f t="shared" si="26"/>
        <v>#N/A</v>
      </c>
      <c r="AN134" s="390" t="e">
        <f t="shared" si="26"/>
        <v>#N/A</v>
      </c>
      <c r="AO134" s="390" t="e">
        <f t="shared" si="26"/>
        <v>#N/A</v>
      </c>
      <c r="AP134" s="389" t="e">
        <f t="shared" si="26"/>
        <v>#N/A</v>
      </c>
      <c r="AQ134" s="311" t="e">
        <f>NA()</f>
        <v>#N/A</v>
      </c>
      <c r="AR134" s="317"/>
      <c r="AS134" s="316"/>
      <c r="AT134" s="316"/>
      <c r="AU134" s="390" t="e">
        <f t="shared" si="29"/>
        <v>#N/A</v>
      </c>
      <c r="AV134" s="390" t="e">
        <f t="shared" si="27"/>
        <v>#N/A</v>
      </c>
      <c r="AW134" s="389" t="e">
        <f t="shared" si="27"/>
        <v>#N/A</v>
      </c>
    </row>
    <row r="135" spans="6:49" x14ac:dyDescent="0.25">
      <c r="AK135" s="317">
        <v>75</v>
      </c>
      <c r="AL135" s="316" t="str">
        <f t="shared" si="28"/>
        <v/>
      </c>
      <c r="AM135" s="390" t="e">
        <f t="shared" si="26"/>
        <v>#N/A</v>
      </c>
      <c r="AN135" s="390" t="e">
        <f t="shared" si="26"/>
        <v>#N/A</v>
      </c>
      <c r="AO135" s="390" t="e">
        <f t="shared" si="26"/>
        <v>#N/A</v>
      </c>
      <c r="AP135" s="389" t="e">
        <f t="shared" si="26"/>
        <v>#N/A</v>
      </c>
      <c r="AQ135" s="311" t="e">
        <f>NA()</f>
        <v>#N/A</v>
      </c>
      <c r="AR135" s="317"/>
      <c r="AS135" s="316"/>
      <c r="AT135" s="316"/>
      <c r="AU135" s="390" t="e">
        <f t="shared" si="29"/>
        <v>#N/A</v>
      </c>
      <c r="AV135" s="390" t="e">
        <f t="shared" si="27"/>
        <v>#N/A</v>
      </c>
      <c r="AW135" s="389" t="e">
        <f t="shared" si="27"/>
        <v>#N/A</v>
      </c>
    </row>
    <row r="136" spans="6:49" x14ac:dyDescent="0.25">
      <c r="AK136" s="317">
        <v>76</v>
      </c>
      <c r="AL136" s="316" t="str">
        <f t="shared" si="28"/>
        <v/>
      </c>
      <c r="AM136" s="390" t="e">
        <f t="shared" si="26"/>
        <v>#N/A</v>
      </c>
      <c r="AN136" s="390" t="e">
        <f t="shared" si="26"/>
        <v>#N/A</v>
      </c>
      <c r="AO136" s="390" t="e">
        <f t="shared" si="26"/>
        <v>#N/A</v>
      </c>
      <c r="AP136" s="389" t="e">
        <f t="shared" si="26"/>
        <v>#N/A</v>
      </c>
      <c r="AQ136" s="311" t="e">
        <f>NA()</f>
        <v>#N/A</v>
      </c>
      <c r="AR136" s="317"/>
      <c r="AS136" s="316"/>
      <c r="AT136" s="316"/>
      <c r="AU136" s="390" t="e">
        <f t="shared" si="29"/>
        <v>#N/A</v>
      </c>
      <c r="AV136" s="390" t="e">
        <f t="shared" si="27"/>
        <v>#N/A</v>
      </c>
      <c r="AW136" s="389" t="e">
        <f t="shared" si="27"/>
        <v>#N/A</v>
      </c>
    </row>
    <row r="137" spans="6:49" x14ac:dyDescent="0.25">
      <c r="AK137" s="317">
        <v>77</v>
      </c>
      <c r="AL137" s="316" t="str">
        <f t="shared" si="28"/>
        <v/>
      </c>
      <c r="AM137" s="390" t="e">
        <f t="shared" si="26"/>
        <v>#N/A</v>
      </c>
      <c r="AN137" s="390" t="e">
        <f t="shared" si="26"/>
        <v>#N/A</v>
      </c>
      <c r="AO137" s="390" t="e">
        <f t="shared" si="26"/>
        <v>#N/A</v>
      </c>
      <c r="AP137" s="389" t="e">
        <f t="shared" si="26"/>
        <v>#N/A</v>
      </c>
      <c r="AQ137" s="311" t="e">
        <f>NA()</f>
        <v>#N/A</v>
      </c>
      <c r="AR137" s="317"/>
      <c r="AS137" s="316"/>
      <c r="AT137" s="316"/>
      <c r="AU137" s="390" t="e">
        <f t="shared" si="29"/>
        <v>#N/A</v>
      </c>
      <c r="AV137" s="390" t="e">
        <f t="shared" si="27"/>
        <v>#N/A</v>
      </c>
      <c r="AW137" s="389" t="e">
        <f t="shared" si="27"/>
        <v>#N/A</v>
      </c>
    </row>
    <row r="138" spans="6:49" x14ac:dyDescent="0.25">
      <c r="AK138" s="317">
        <v>78</v>
      </c>
      <c r="AL138" s="316" t="str">
        <f t="shared" si="28"/>
        <v/>
      </c>
      <c r="AM138" s="390" t="e">
        <f t="shared" si="26"/>
        <v>#N/A</v>
      </c>
      <c r="AN138" s="390" t="e">
        <f t="shared" si="26"/>
        <v>#N/A</v>
      </c>
      <c r="AO138" s="390" t="e">
        <f t="shared" si="26"/>
        <v>#N/A</v>
      </c>
      <c r="AP138" s="389" t="e">
        <f t="shared" si="26"/>
        <v>#N/A</v>
      </c>
      <c r="AQ138" s="311" t="e">
        <f>NA()</f>
        <v>#N/A</v>
      </c>
      <c r="AR138" s="317"/>
      <c r="AS138" s="316"/>
      <c r="AT138" s="316"/>
      <c r="AU138" s="390" t="e">
        <f t="shared" si="29"/>
        <v>#N/A</v>
      </c>
      <c r="AV138" s="390" t="e">
        <f t="shared" si="27"/>
        <v>#N/A</v>
      </c>
      <c r="AW138" s="389" t="e">
        <f t="shared" si="27"/>
        <v>#N/A</v>
      </c>
    </row>
    <row r="139" spans="6:49" x14ac:dyDescent="0.25">
      <c r="AK139" s="317">
        <v>79</v>
      </c>
      <c r="AL139" s="316" t="str">
        <f t="shared" si="28"/>
        <v/>
      </c>
      <c r="AM139" s="390" t="e">
        <f t="shared" si="26"/>
        <v>#N/A</v>
      </c>
      <c r="AN139" s="390" t="e">
        <f t="shared" si="26"/>
        <v>#N/A</v>
      </c>
      <c r="AO139" s="390" t="e">
        <f t="shared" si="26"/>
        <v>#N/A</v>
      </c>
      <c r="AP139" s="389" t="e">
        <f t="shared" si="26"/>
        <v>#N/A</v>
      </c>
      <c r="AQ139" s="311" t="e">
        <f>NA()</f>
        <v>#N/A</v>
      </c>
      <c r="AR139" s="317"/>
      <c r="AS139" s="316"/>
      <c r="AT139" s="316"/>
      <c r="AU139" s="390" t="e">
        <f t="shared" si="29"/>
        <v>#N/A</v>
      </c>
      <c r="AV139" s="390" t="e">
        <f t="shared" si="27"/>
        <v>#N/A</v>
      </c>
      <c r="AW139" s="389" t="e">
        <f t="shared" si="27"/>
        <v>#N/A</v>
      </c>
    </row>
    <row r="140" spans="6:49" x14ac:dyDescent="0.25">
      <c r="AK140" s="317">
        <v>80</v>
      </c>
      <c r="AL140" s="316" t="str">
        <f t="shared" si="28"/>
        <v/>
      </c>
      <c r="AM140" s="390" t="e">
        <f t="shared" ref="AM140:AP159" si="30">IF(ISBLANK(VLOOKUP($AK140,$AK$43:$AP$56,AM$59,FALSE)),NA(),VLOOKUP($AK140,$AK$43:$AP$56,AM$59,FALSE))</f>
        <v>#N/A</v>
      </c>
      <c r="AN140" s="390" t="e">
        <f t="shared" si="30"/>
        <v>#N/A</v>
      </c>
      <c r="AO140" s="390" t="e">
        <f t="shared" si="30"/>
        <v>#N/A</v>
      </c>
      <c r="AP140" s="389" t="e">
        <f t="shared" si="30"/>
        <v>#N/A</v>
      </c>
      <c r="AQ140" s="311" t="e">
        <f>NA()</f>
        <v>#N/A</v>
      </c>
      <c r="AR140" s="317"/>
      <c r="AS140" s="316"/>
      <c r="AT140" s="316"/>
      <c r="AU140" s="390" t="e">
        <f t="shared" si="29"/>
        <v>#N/A</v>
      </c>
      <c r="AV140" s="390" t="e">
        <f t="shared" si="27"/>
        <v>#N/A</v>
      </c>
      <c r="AW140" s="389" t="e">
        <f t="shared" si="27"/>
        <v>#N/A</v>
      </c>
    </row>
    <row r="141" spans="6:49" x14ac:dyDescent="0.25">
      <c r="AK141" s="317">
        <v>81</v>
      </c>
      <c r="AL141" s="316" t="str">
        <f t="shared" si="28"/>
        <v/>
      </c>
      <c r="AM141" s="390" t="e">
        <f t="shared" si="30"/>
        <v>#N/A</v>
      </c>
      <c r="AN141" s="390" t="e">
        <f t="shared" si="30"/>
        <v>#N/A</v>
      </c>
      <c r="AO141" s="390" t="e">
        <f t="shared" si="30"/>
        <v>#N/A</v>
      </c>
      <c r="AP141" s="389" t="e">
        <f t="shared" si="30"/>
        <v>#N/A</v>
      </c>
      <c r="AQ141" s="311" t="e">
        <f>NA()</f>
        <v>#N/A</v>
      </c>
      <c r="AR141" s="317"/>
      <c r="AS141" s="316"/>
      <c r="AT141" s="316"/>
      <c r="AU141" s="390" t="e">
        <f t="shared" si="29"/>
        <v>#N/A</v>
      </c>
      <c r="AV141" s="390" t="e">
        <f t="shared" ref="AV141:AW160" si="31">IF(ISBLANK(VLOOKUP($AK141,$AK$43:$AW$56,AV$59,FALSE)),NA(),VLOOKUP($AK141,$AK$43:$AW$56,AV$59,FALSE))</f>
        <v>#N/A</v>
      </c>
      <c r="AW141" s="389" t="e">
        <f t="shared" si="31"/>
        <v>#N/A</v>
      </c>
    </row>
    <row r="142" spans="6:49" x14ac:dyDescent="0.25">
      <c r="AK142" s="317">
        <v>82</v>
      </c>
      <c r="AL142" s="316" t="str">
        <f t="shared" si="28"/>
        <v/>
      </c>
      <c r="AM142" s="390" t="e">
        <f t="shared" si="30"/>
        <v>#N/A</v>
      </c>
      <c r="AN142" s="390" t="e">
        <f t="shared" si="30"/>
        <v>#N/A</v>
      </c>
      <c r="AO142" s="390" t="e">
        <f t="shared" si="30"/>
        <v>#N/A</v>
      </c>
      <c r="AP142" s="389" t="e">
        <f t="shared" si="30"/>
        <v>#N/A</v>
      </c>
      <c r="AQ142" s="311" t="e">
        <f>NA()</f>
        <v>#N/A</v>
      </c>
      <c r="AR142" s="317"/>
      <c r="AS142" s="316"/>
      <c r="AT142" s="316"/>
      <c r="AU142" s="390" t="e">
        <f t="shared" si="29"/>
        <v>#N/A</v>
      </c>
      <c r="AV142" s="390" t="e">
        <f t="shared" si="31"/>
        <v>#N/A</v>
      </c>
      <c r="AW142" s="389" t="e">
        <f t="shared" si="31"/>
        <v>#N/A</v>
      </c>
    </row>
    <row r="143" spans="6:49" x14ac:dyDescent="0.25">
      <c r="AK143" s="317">
        <v>83</v>
      </c>
      <c r="AL143" s="316" t="str">
        <f t="shared" si="28"/>
        <v/>
      </c>
      <c r="AM143" s="390" t="e">
        <f t="shared" si="30"/>
        <v>#N/A</v>
      </c>
      <c r="AN143" s="390" t="e">
        <f t="shared" si="30"/>
        <v>#N/A</v>
      </c>
      <c r="AO143" s="390" t="e">
        <f t="shared" si="30"/>
        <v>#N/A</v>
      </c>
      <c r="AP143" s="389" t="e">
        <f t="shared" si="30"/>
        <v>#N/A</v>
      </c>
      <c r="AQ143" s="311" t="e">
        <f>NA()</f>
        <v>#N/A</v>
      </c>
      <c r="AR143" s="317"/>
      <c r="AS143" s="316"/>
      <c r="AT143" s="316"/>
      <c r="AU143" s="390" t="e">
        <f t="shared" si="29"/>
        <v>#N/A</v>
      </c>
      <c r="AV143" s="390" t="e">
        <f t="shared" si="31"/>
        <v>#N/A</v>
      </c>
      <c r="AW143" s="389" t="e">
        <f t="shared" si="31"/>
        <v>#N/A</v>
      </c>
    </row>
    <row r="144" spans="6:49" x14ac:dyDescent="0.25">
      <c r="AK144" s="317">
        <v>84</v>
      </c>
      <c r="AL144" s="316" t="str">
        <f t="shared" si="28"/>
        <v>3/4 in.</v>
      </c>
      <c r="AM144" s="390" t="e">
        <f t="shared" si="30"/>
        <v>#REF!</v>
      </c>
      <c r="AN144" s="390" t="e">
        <f t="shared" si="30"/>
        <v>#N/A</v>
      </c>
      <c r="AO144" s="390" t="e">
        <f t="shared" si="30"/>
        <v>#N/A</v>
      </c>
      <c r="AP144" s="389" t="e">
        <f t="shared" si="30"/>
        <v>#N/A</v>
      </c>
      <c r="AQ144" s="391">
        <f>AQ67</f>
        <v>1</v>
      </c>
      <c r="AR144" s="317"/>
      <c r="AS144" s="316"/>
      <c r="AT144" s="316"/>
      <c r="AU144" s="390" t="e">
        <f t="shared" si="29"/>
        <v>#REF!</v>
      </c>
      <c r="AV144" s="390" t="e">
        <f t="shared" si="31"/>
        <v>#REF!</v>
      </c>
      <c r="AW144" s="389" t="str">
        <f t="shared" si="31"/>
        <v/>
      </c>
    </row>
    <row r="145" spans="37:49" x14ac:dyDescent="0.25">
      <c r="AK145" s="317">
        <v>85</v>
      </c>
      <c r="AL145" s="316" t="str">
        <f t="shared" si="28"/>
        <v/>
      </c>
      <c r="AM145" s="390" t="e">
        <f t="shared" si="30"/>
        <v>#N/A</v>
      </c>
      <c r="AN145" s="390" t="e">
        <f t="shared" si="30"/>
        <v>#N/A</v>
      </c>
      <c r="AO145" s="390" t="e">
        <f t="shared" si="30"/>
        <v>#N/A</v>
      </c>
      <c r="AP145" s="389" t="e">
        <f t="shared" si="30"/>
        <v>#N/A</v>
      </c>
      <c r="AQ145" s="311" t="e">
        <f>NA()</f>
        <v>#N/A</v>
      </c>
      <c r="AR145" s="317"/>
      <c r="AS145" s="316"/>
      <c r="AT145" s="316"/>
      <c r="AU145" s="390" t="e">
        <f t="shared" si="29"/>
        <v>#N/A</v>
      </c>
      <c r="AV145" s="390" t="e">
        <f t="shared" si="31"/>
        <v>#N/A</v>
      </c>
      <c r="AW145" s="389" t="e">
        <f t="shared" si="31"/>
        <v>#N/A</v>
      </c>
    </row>
    <row r="146" spans="37:49" x14ac:dyDescent="0.25">
      <c r="AK146" s="317">
        <v>86</v>
      </c>
      <c r="AL146" s="316" t="str">
        <f t="shared" si="28"/>
        <v/>
      </c>
      <c r="AM146" s="390" t="e">
        <f t="shared" si="30"/>
        <v>#N/A</v>
      </c>
      <c r="AN146" s="390" t="e">
        <f t="shared" si="30"/>
        <v>#N/A</v>
      </c>
      <c r="AO146" s="390" t="e">
        <f t="shared" si="30"/>
        <v>#N/A</v>
      </c>
      <c r="AP146" s="389" t="e">
        <f t="shared" si="30"/>
        <v>#N/A</v>
      </c>
      <c r="AQ146" s="311" t="e">
        <f>NA()</f>
        <v>#N/A</v>
      </c>
      <c r="AR146" s="317"/>
      <c r="AS146" s="316"/>
      <c r="AT146" s="316"/>
      <c r="AU146" s="390" t="e">
        <f t="shared" si="29"/>
        <v>#N/A</v>
      </c>
      <c r="AV146" s="390" t="e">
        <f t="shared" si="31"/>
        <v>#N/A</v>
      </c>
      <c r="AW146" s="389" t="e">
        <f t="shared" si="31"/>
        <v>#N/A</v>
      </c>
    </row>
    <row r="147" spans="37:49" x14ac:dyDescent="0.25">
      <c r="AK147" s="317">
        <v>87</v>
      </c>
      <c r="AL147" s="316" t="str">
        <f t="shared" si="28"/>
        <v/>
      </c>
      <c r="AM147" s="390" t="e">
        <f t="shared" si="30"/>
        <v>#N/A</v>
      </c>
      <c r="AN147" s="390" t="e">
        <f t="shared" si="30"/>
        <v>#N/A</v>
      </c>
      <c r="AO147" s="390" t="e">
        <f t="shared" si="30"/>
        <v>#N/A</v>
      </c>
      <c r="AP147" s="389" t="e">
        <f t="shared" si="30"/>
        <v>#N/A</v>
      </c>
      <c r="AQ147" s="311" t="e">
        <f>NA()</f>
        <v>#N/A</v>
      </c>
      <c r="AR147" s="317"/>
      <c r="AS147" s="316"/>
      <c r="AT147" s="316"/>
      <c r="AU147" s="390" t="e">
        <f t="shared" si="29"/>
        <v>#N/A</v>
      </c>
      <c r="AV147" s="390" t="e">
        <f t="shared" si="31"/>
        <v>#N/A</v>
      </c>
      <c r="AW147" s="389" t="e">
        <f t="shared" si="31"/>
        <v>#N/A</v>
      </c>
    </row>
    <row r="148" spans="37:49" x14ac:dyDescent="0.25">
      <c r="AK148" s="317">
        <v>88</v>
      </c>
      <c r="AL148" s="316" t="str">
        <f t="shared" si="28"/>
        <v/>
      </c>
      <c r="AM148" s="390" t="e">
        <f t="shared" si="30"/>
        <v>#N/A</v>
      </c>
      <c r="AN148" s="390" t="e">
        <f t="shared" si="30"/>
        <v>#N/A</v>
      </c>
      <c r="AO148" s="390" t="e">
        <f t="shared" si="30"/>
        <v>#N/A</v>
      </c>
      <c r="AP148" s="389" t="e">
        <f t="shared" si="30"/>
        <v>#N/A</v>
      </c>
      <c r="AQ148" s="311" t="e">
        <f>NA()</f>
        <v>#N/A</v>
      </c>
      <c r="AR148" s="317"/>
      <c r="AS148" s="316"/>
      <c r="AT148" s="316"/>
      <c r="AU148" s="390" t="e">
        <f t="shared" si="29"/>
        <v>#N/A</v>
      </c>
      <c r="AV148" s="390" t="e">
        <f t="shared" si="31"/>
        <v>#N/A</v>
      </c>
      <c r="AW148" s="389" t="e">
        <f t="shared" si="31"/>
        <v>#N/A</v>
      </c>
    </row>
    <row r="149" spans="37:49" x14ac:dyDescent="0.25">
      <c r="AK149" s="317">
        <v>89</v>
      </c>
      <c r="AL149" s="316" t="str">
        <f t="shared" si="28"/>
        <v/>
      </c>
      <c r="AM149" s="390" t="e">
        <f t="shared" si="30"/>
        <v>#N/A</v>
      </c>
      <c r="AN149" s="390" t="e">
        <f t="shared" si="30"/>
        <v>#N/A</v>
      </c>
      <c r="AO149" s="390" t="e">
        <f t="shared" si="30"/>
        <v>#N/A</v>
      </c>
      <c r="AP149" s="389" t="e">
        <f t="shared" si="30"/>
        <v>#N/A</v>
      </c>
      <c r="AQ149" s="311" t="e">
        <f>NA()</f>
        <v>#N/A</v>
      </c>
      <c r="AR149" s="317"/>
      <c r="AS149" s="316"/>
      <c r="AT149" s="316"/>
      <c r="AU149" s="390" t="e">
        <f t="shared" si="29"/>
        <v>#N/A</v>
      </c>
      <c r="AV149" s="390" t="e">
        <f t="shared" si="31"/>
        <v>#N/A</v>
      </c>
      <c r="AW149" s="389" t="e">
        <f t="shared" si="31"/>
        <v>#N/A</v>
      </c>
    </row>
    <row r="150" spans="37:49" x14ac:dyDescent="0.25">
      <c r="AK150" s="317">
        <v>90</v>
      </c>
      <c r="AL150" s="316" t="str">
        <f t="shared" si="28"/>
        <v/>
      </c>
      <c r="AM150" s="390" t="e">
        <f t="shared" si="30"/>
        <v>#N/A</v>
      </c>
      <c r="AN150" s="390" t="e">
        <f t="shared" si="30"/>
        <v>#N/A</v>
      </c>
      <c r="AO150" s="390" t="e">
        <f t="shared" si="30"/>
        <v>#N/A</v>
      </c>
      <c r="AP150" s="389" t="e">
        <f t="shared" si="30"/>
        <v>#N/A</v>
      </c>
      <c r="AQ150" s="311" t="e">
        <f>NA()</f>
        <v>#N/A</v>
      </c>
      <c r="AR150" s="317"/>
      <c r="AS150" s="316"/>
      <c r="AT150" s="316"/>
      <c r="AU150" s="390" t="e">
        <f t="shared" si="29"/>
        <v>#N/A</v>
      </c>
      <c r="AV150" s="390" t="e">
        <f t="shared" si="31"/>
        <v>#N/A</v>
      </c>
      <c r="AW150" s="389" t="e">
        <f t="shared" si="31"/>
        <v>#N/A</v>
      </c>
    </row>
    <row r="151" spans="37:49" x14ac:dyDescent="0.25">
      <c r="AK151" s="317">
        <v>91</v>
      </c>
      <c r="AL151" s="316" t="str">
        <f t="shared" si="28"/>
        <v/>
      </c>
      <c r="AM151" s="390" t="e">
        <f t="shared" si="30"/>
        <v>#N/A</v>
      </c>
      <c r="AN151" s="390" t="e">
        <f t="shared" si="30"/>
        <v>#N/A</v>
      </c>
      <c r="AO151" s="390" t="e">
        <f t="shared" si="30"/>
        <v>#N/A</v>
      </c>
      <c r="AP151" s="389" t="e">
        <f t="shared" si="30"/>
        <v>#N/A</v>
      </c>
      <c r="AQ151" s="311" t="e">
        <f>NA()</f>
        <v>#N/A</v>
      </c>
      <c r="AR151" s="317"/>
      <c r="AS151" s="316"/>
      <c r="AT151" s="316"/>
      <c r="AU151" s="390" t="e">
        <f t="shared" si="29"/>
        <v>#N/A</v>
      </c>
      <c r="AV151" s="390" t="e">
        <f t="shared" si="31"/>
        <v>#N/A</v>
      </c>
      <c r="AW151" s="389" t="e">
        <f t="shared" si="31"/>
        <v>#N/A</v>
      </c>
    </row>
    <row r="152" spans="37:49" x14ac:dyDescent="0.25">
      <c r="AK152" s="317">
        <v>92</v>
      </c>
      <c r="AL152" s="316" t="str">
        <f t="shared" si="28"/>
        <v/>
      </c>
      <c r="AM152" s="390" t="e">
        <f t="shared" si="30"/>
        <v>#N/A</v>
      </c>
      <c r="AN152" s="390" t="e">
        <f t="shared" si="30"/>
        <v>#N/A</v>
      </c>
      <c r="AO152" s="390" t="e">
        <f t="shared" si="30"/>
        <v>#N/A</v>
      </c>
      <c r="AP152" s="389" t="e">
        <f t="shared" si="30"/>
        <v>#N/A</v>
      </c>
      <c r="AQ152" s="311" t="e">
        <f>NA()</f>
        <v>#N/A</v>
      </c>
      <c r="AR152" s="317"/>
      <c r="AS152" s="316"/>
      <c r="AT152" s="316"/>
      <c r="AU152" s="390" t="e">
        <f t="shared" si="29"/>
        <v>#N/A</v>
      </c>
      <c r="AV152" s="390" t="e">
        <f t="shared" si="31"/>
        <v>#N/A</v>
      </c>
      <c r="AW152" s="389" t="e">
        <f t="shared" si="31"/>
        <v>#N/A</v>
      </c>
    </row>
    <row r="153" spans="37:49" x14ac:dyDescent="0.25">
      <c r="AK153" s="317">
        <v>93</v>
      </c>
      <c r="AL153" s="316" t="str">
        <f t="shared" si="28"/>
        <v/>
      </c>
      <c r="AM153" s="390" t="e">
        <f t="shared" si="30"/>
        <v>#N/A</v>
      </c>
      <c r="AN153" s="390" t="e">
        <f t="shared" si="30"/>
        <v>#N/A</v>
      </c>
      <c r="AO153" s="390" t="e">
        <f t="shared" si="30"/>
        <v>#N/A</v>
      </c>
      <c r="AP153" s="389" t="e">
        <f t="shared" si="30"/>
        <v>#N/A</v>
      </c>
      <c r="AQ153" s="311" t="e">
        <f>NA()</f>
        <v>#N/A</v>
      </c>
      <c r="AR153" s="317"/>
      <c r="AS153" s="316"/>
      <c r="AT153" s="316"/>
      <c r="AU153" s="390" t="e">
        <f t="shared" si="29"/>
        <v>#N/A</v>
      </c>
      <c r="AV153" s="390" t="e">
        <f t="shared" si="31"/>
        <v>#N/A</v>
      </c>
      <c r="AW153" s="389" t="e">
        <f t="shared" si="31"/>
        <v>#N/A</v>
      </c>
    </row>
    <row r="154" spans="37:49" x14ac:dyDescent="0.25">
      <c r="AK154" s="317">
        <v>94</v>
      </c>
      <c r="AL154" s="316" t="str">
        <f t="shared" si="28"/>
        <v/>
      </c>
      <c r="AM154" s="390" t="e">
        <f t="shared" si="30"/>
        <v>#N/A</v>
      </c>
      <c r="AN154" s="390" t="e">
        <f t="shared" si="30"/>
        <v>#N/A</v>
      </c>
      <c r="AO154" s="390" t="e">
        <f t="shared" si="30"/>
        <v>#N/A</v>
      </c>
      <c r="AP154" s="389" t="e">
        <f t="shared" si="30"/>
        <v>#N/A</v>
      </c>
      <c r="AQ154" s="311" t="e">
        <f>NA()</f>
        <v>#N/A</v>
      </c>
      <c r="AR154" s="317"/>
      <c r="AS154" s="316"/>
      <c r="AT154" s="316"/>
      <c r="AU154" s="390" t="e">
        <f t="shared" si="29"/>
        <v>#N/A</v>
      </c>
      <c r="AV154" s="390" t="e">
        <f t="shared" si="31"/>
        <v>#N/A</v>
      </c>
      <c r="AW154" s="389" t="e">
        <f t="shared" si="31"/>
        <v>#N/A</v>
      </c>
    </row>
    <row r="155" spans="37:49" x14ac:dyDescent="0.25">
      <c r="AK155" s="317">
        <v>95</v>
      </c>
      <c r="AL155" s="316" t="str">
        <f t="shared" si="28"/>
        <v/>
      </c>
      <c r="AM155" s="390" t="e">
        <f t="shared" si="30"/>
        <v>#N/A</v>
      </c>
      <c r="AN155" s="390" t="e">
        <f t="shared" si="30"/>
        <v>#N/A</v>
      </c>
      <c r="AO155" s="390" t="e">
        <f t="shared" si="30"/>
        <v>#N/A</v>
      </c>
      <c r="AP155" s="389" t="e">
        <f t="shared" si="30"/>
        <v>#N/A</v>
      </c>
      <c r="AQ155" s="311" t="e">
        <f>NA()</f>
        <v>#N/A</v>
      </c>
      <c r="AR155" s="317"/>
      <c r="AS155" s="316"/>
      <c r="AT155" s="316"/>
      <c r="AU155" s="390" t="e">
        <f t="shared" si="29"/>
        <v>#N/A</v>
      </c>
      <c r="AV155" s="390" t="e">
        <f t="shared" si="31"/>
        <v>#N/A</v>
      </c>
      <c r="AW155" s="389" t="e">
        <f t="shared" si="31"/>
        <v>#N/A</v>
      </c>
    </row>
    <row r="156" spans="37:49" x14ac:dyDescent="0.25">
      <c r="AK156" s="317">
        <v>96</v>
      </c>
      <c r="AL156" s="316" t="str">
        <f t="shared" ref="AL156:AL187" si="32">IF(ISNA(VLOOKUP($AK156,$AK$43:$AP$56,AL$59,FALSE)),"",VLOOKUP($AK156,$AK$43:$AP$56,AL$59,FALSE))</f>
        <v>1 in.</v>
      </c>
      <c r="AM156" s="390" t="e">
        <f t="shared" si="30"/>
        <v>#REF!</v>
      </c>
      <c r="AN156" s="390" t="e">
        <f t="shared" si="30"/>
        <v>#N/A</v>
      </c>
      <c r="AO156" s="390" t="e">
        <f t="shared" si="30"/>
        <v>#N/A</v>
      </c>
      <c r="AP156" s="389" t="e">
        <f t="shared" si="30"/>
        <v>#N/A</v>
      </c>
      <c r="AQ156" s="391">
        <f>AQ67</f>
        <v>1</v>
      </c>
      <c r="AR156" s="317"/>
      <c r="AS156" s="316"/>
      <c r="AT156" s="316"/>
      <c r="AU156" s="390" t="e">
        <f t="shared" si="29"/>
        <v>#REF!</v>
      </c>
      <c r="AV156" s="390" t="e">
        <f t="shared" si="31"/>
        <v>#REF!</v>
      </c>
      <c r="AW156" s="389" t="str">
        <f t="shared" si="31"/>
        <v/>
      </c>
    </row>
    <row r="157" spans="37:49" x14ac:dyDescent="0.25">
      <c r="AK157" s="317">
        <v>97</v>
      </c>
      <c r="AL157" s="316" t="str">
        <f t="shared" si="32"/>
        <v/>
      </c>
      <c r="AM157" s="390" t="e">
        <f t="shared" si="30"/>
        <v>#N/A</v>
      </c>
      <c r="AN157" s="390" t="e">
        <f t="shared" si="30"/>
        <v>#N/A</v>
      </c>
      <c r="AO157" s="390" t="e">
        <f t="shared" si="30"/>
        <v>#N/A</v>
      </c>
      <c r="AP157" s="389" t="e">
        <f t="shared" si="30"/>
        <v>#N/A</v>
      </c>
      <c r="AQ157" s="311" t="e">
        <f>NA()</f>
        <v>#N/A</v>
      </c>
      <c r="AR157" s="317"/>
      <c r="AS157" s="316"/>
      <c r="AT157" s="316"/>
      <c r="AU157" s="390" t="e">
        <f t="shared" ref="AU157:AU188" si="33">IF(ISBLANK(VLOOKUP($AK157,$AK$43:$AU$56,AU$59,FALSE)),NA(),VLOOKUP($AK157,$AK$43:$AU$56,AU$59,FALSE))</f>
        <v>#N/A</v>
      </c>
      <c r="AV157" s="390" t="e">
        <f t="shared" si="31"/>
        <v>#N/A</v>
      </c>
      <c r="AW157" s="389" t="e">
        <f t="shared" si="31"/>
        <v>#N/A</v>
      </c>
    </row>
    <row r="158" spans="37:49" x14ac:dyDescent="0.25">
      <c r="AK158" s="317">
        <v>98</v>
      </c>
      <c r="AL158" s="316" t="str">
        <f t="shared" si="32"/>
        <v/>
      </c>
      <c r="AM158" s="390" t="e">
        <f t="shared" si="30"/>
        <v>#N/A</v>
      </c>
      <c r="AN158" s="390" t="e">
        <f t="shared" si="30"/>
        <v>#N/A</v>
      </c>
      <c r="AO158" s="390" t="e">
        <f t="shared" si="30"/>
        <v>#N/A</v>
      </c>
      <c r="AP158" s="389" t="e">
        <f t="shared" si="30"/>
        <v>#N/A</v>
      </c>
      <c r="AQ158" s="311" t="e">
        <f>NA()</f>
        <v>#N/A</v>
      </c>
      <c r="AR158" s="317"/>
      <c r="AS158" s="316"/>
      <c r="AT158" s="316"/>
      <c r="AU158" s="390" t="e">
        <f t="shared" si="33"/>
        <v>#N/A</v>
      </c>
      <c r="AV158" s="390" t="e">
        <f t="shared" si="31"/>
        <v>#N/A</v>
      </c>
      <c r="AW158" s="389" t="e">
        <f t="shared" si="31"/>
        <v>#N/A</v>
      </c>
    </row>
    <row r="159" spans="37:49" x14ac:dyDescent="0.25">
      <c r="AK159" s="317">
        <v>99</v>
      </c>
      <c r="AL159" s="316" t="str">
        <f t="shared" si="32"/>
        <v/>
      </c>
      <c r="AM159" s="390" t="e">
        <f t="shared" si="30"/>
        <v>#N/A</v>
      </c>
      <c r="AN159" s="390" t="e">
        <f t="shared" si="30"/>
        <v>#N/A</v>
      </c>
      <c r="AO159" s="390" t="e">
        <f t="shared" si="30"/>
        <v>#N/A</v>
      </c>
      <c r="AP159" s="389" t="e">
        <f t="shared" si="30"/>
        <v>#N/A</v>
      </c>
      <c r="AQ159" s="311" t="e">
        <f>NA()</f>
        <v>#N/A</v>
      </c>
      <c r="AR159" s="317"/>
      <c r="AS159" s="316"/>
      <c r="AT159" s="316"/>
      <c r="AU159" s="390" t="e">
        <f t="shared" si="33"/>
        <v>#N/A</v>
      </c>
      <c r="AV159" s="390" t="e">
        <f t="shared" si="31"/>
        <v>#N/A</v>
      </c>
      <c r="AW159" s="389" t="e">
        <f t="shared" si="31"/>
        <v>#N/A</v>
      </c>
    </row>
    <row r="160" spans="37:49" x14ac:dyDescent="0.25">
      <c r="AK160" s="317">
        <v>100</v>
      </c>
      <c r="AL160" s="316" t="str">
        <f t="shared" si="32"/>
        <v/>
      </c>
      <c r="AM160" s="390" t="e">
        <f t="shared" ref="AM160:AP179" si="34">IF(ISBLANK(VLOOKUP($AK160,$AK$43:$AP$56,AM$59,FALSE)),NA(),VLOOKUP($AK160,$AK$43:$AP$56,AM$59,FALSE))</f>
        <v>#N/A</v>
      </c>
      <c r="AN160" s="390" t="e">
        <f t="shared" si="34"/>
        <v>#N/A</v>
      </c>
      <c r="AO160" s="390" t="e">
        <f t="shared" si="34"/>
        <v>#N/A</v>
      </c>
      <c r="AP160" s="389" t="e">
        <f t="shared" si="34"/>
        <v>#N/A</v>
      </c>
      <c r="AQ160" s="311" t="e">
        <f>NA()</f>
        <v>#N/A</v>
      </c>
      <c r="AR160" s="317"/>
      <c r="AS160" s="316"/>
      <c r="AT160" s="316"/>
      <c r="AU160" s="390" t="e">
        <f t="shared" si="33"/>
        <v>#N/A</v>
      </c>
      <c r="AV160" s="390" t="e">
        <f t="shared" si="31"/>
        <v>#N/A</v>
      </c>
      <c r="AW160" s="389" t="e">
        <f t="shared" si="31"/>
        <v>#N/A</v>
      </c>
    </row>
    <row r="161" spans="37:49" x14ac:dyDescent="0.25">
      <c r="AK161" s="317">
        <v>101</v>
      </c>
      <c r="AL161" s="316" t="str">
        <f t="shared" si="32"/>
        <v/>
      </c>
      <c r="AM161" s="390" t="e">
        <f t="shared" si="34"/>
        <v>#N/A</v>
      </c>
      <c r="AN161" s="390" t="e">
        <f t="shared" si="34"/>
        <v>#N/A</v>
      </c>
      <c r="AO161" s="390" t="e">
        <f t="shared" si="34"/>
        <v>#N/A</v>
      </c>
      <c r="AP161" s="389" t="e">
        <f t="shared" si="34"/>
        <v>#N/A</v>
      </c>
      <c r="AQ161" s="311" t="e">
        <f>NA()</f>
        <v>#N/A</v>
      </c>
      <c r="AR161" s="317"/>
      <c r="AS161" s="316"/>
      <c r="AT161" s="316"/>
      <c r="AU161" s="390" t="e">
        <f t="shared" si="33"/>
        <v>#N/A</v>
      </c>
      <c r="AV161" s="390" t="e">
        <f t="shared" ref="AV161:AW180" si="35">IF(ISBLANK(VLOOKUP($AK161,$AK$43:$AW$56,AV$59,FALSE)),NA(),VLOOKUP($AK161,$AK$43:$AW$56,AV$59,FALSE))</f>
        <v>#N/A</v>
      </c>
      <c r="AW161" s="389" t="e">
        <f t="shared" si="35"/>
        <v>#N/A</v>
      </c>
    </row>
    <row r="162" spans="37:49" x14ac:dyDescent="0.25">
      <c r="AK162" s="317">
        <v>102</v>
      </c>
      <c r="AL162" s="316" t="str">
        <f t="shared" si="32"/>
        <v/>
      </c>
      <c r="AM162" s="390" t="e">
        <f t="shared" si="34"/>
        <v>#N/A</v>
      </c>
      <c r="AN162" s="390" t="e">
        <f t="shared" si="34"/>
        <v>#N/A</v>
      </c>
      <c r="AO162" s="390" t="e">
        <f t="shared" si="34"/>
        <v>#N/A</v>
      </c>
      <c r="AP162" s="389" t="e">
        <f t="shared" si="34"/>
        <v>#N/A</v>
      </c>
      <c r="AQ162" s="311" t="e">
        <f>NA()</f>
        <v>#N/A</v>
      </c>
      <c r="AR162" s="317"/>
      <c r="AS162" s="316"/>
      <c r="AT162" s="316"/>
      <c r="AU162" s="390" t="e">
        <f t="shared" si="33"/>
        <v>#N/A</v>
      </c>
      <c r="AV162" s="390" t="e">
        <f t="shared" si="35"/>
        <v>#N/A</v>
      </c>
      <c r="AW162" s="389" t="e">
        <f t="shared" si="35"/>
        <v>#N/A</v>
      </c>
    </row>
    <row r="163" spans="37:49" x14ac:dyDescent="0.25">
      <c r="AK163" s="317">
        <v>103</v>
      </c>
      <c r="AL163" s="316" t="str">
        <f t="shared" si="32"/>
        <v/>
      </c>
      <c r="AM163" s="390" t="e">
        <f t="shared" si="34"/>
        <v>#N/A</v>
      </c>
      <c r="AN163" s="390" t="e">
        <f t="shared" si="34"/>
        <v>#N/A</v>
      </c>
      <c r="AO163" s="390" t="e">
        <f t="shared" si="34"/>
        <v>#N/A</v>
      </c>
      <c r="AP163" s="389" t="e">
        <f t="shared" si="34"/>
        <v>#N/A</v>
      </c>
      <c r="AQ163" s="311" t="e">
        <f>NA()</f>
        <v>#N/A</v>
      </c>
      <c r="AR163" s="317"/>
      <c r="AS163" s="316"/>
      <c r="AT163" s="316"/>
      <c r="AU163" s="390" t="e">
        <f t="shared" si="33"/>
        <v>#N/A</v>
      </c>
      <c r="AV163" s="390" t="e">
        <f t="shared" si="35"/>
        <v>#N/A</v>
      </c>
      <c r="AW163" s="389" t="e">
        <f t="shared" si="35"/>
        <v>#N/A</v>
      </c>
    </row>
    <row r="164" spans="37:49" x14ac:dyDescent="0.25">
      <c r="AK164" s="317">
        <v>104</v>
      </c>
      <c r="AL164" s="316" t="str">
        <f t="shared" si="32"/>
        <v/>
      </c>
      <c r="AM164" s="390" t="e">
        <f t="shared" si="34"/>
        <v>#N/A</v>
      </c>
      <c r="AN164" s="390" t="e">
        <f t="shared" si="34"/>
        <v>#N/A</v>
      </c>
      <c r="AO164" s="390" t="e">
        <f t="shared" si="34"/>
        <v>#N/A</v>
      </c>
      <c r="AP164" s="389" t="e">
        <f t="shared" si="34"/>
        <v>#N/A</v>
      </c>
      <c r="AQ164" s="311" t="e">
        <f>NA()</f>
        <v>#N/A</v>
      </c>
      <c r="AR164" s="317"/>
      <c r="AS164" s="316"/>
      <c r="AT164" s="316"/>
      <c r="AU164" s="390" t="e">
        <f t="shared" si="33"/>
        <v>#N/A</v>
      </c>
      <c r="AV164" s="390" t="e">
        <f t="shared" si="35"/>
        <v>#N/A</v>
      </c>
      <c r="AW164" s="389" t="e">
        <f t="shared" si="35"/>
        <v>#N/A</v>
      </c>
    </row>
    <row r="165" spans="37:49" x14ac:dyDescent="0.25">
      <c r="AK165" s="317">
        <v>105</v>
      </c>
      <c r="AL165" s="316" t="str">
        <f t="shared" si="32"/>
        <v/>
      </c>
      <c r="AM165" s="390" t="e">
        <f t="shared" si="34"/>
        <v>#N/A</v>
      </c>
      <c r="AN165" s="390" t="e">
        <f t="shared" si="34"/>
        <v>#N/A</v>
      </c>
      <c r="AO165" s="390" t="e">
        <f t="shared" si="34"/>
        <v>#N/A</v>
      </c>
      <c r="AP165" s="389" t="e">
        <f t="shared" si="34"/>
        <v>#N/A</v>
      </c>
      <c r="AQ165" s="311" t="e">
        <f>NA()</f>
        <v>#N/A</v>
      </c>
      <c r="AR165" s="317"/>
      <c r="AS165" s="316"/>
      <c r="AT165" s="316"/>
      <c r="AU165" s="390" t="e">
        <f t="shared" si="33"/>
        <v>#N/A</v>
      </c>
      <c r="AV165" s="390" t="e">
        <f t="shared" si="35"/>
        <v>#N/A</v>
      </c>
      <c r="AW165" s="389" t="e">
        <f t="shared" si="35"/>
        <v>#N/A</v>
      </c>
    </row>
    <row r="166" spans="37:49" x14ac:dyDescent="0.25">
      <c r="AK166" s="317">
        <v>106</v>
      </c>
      <c r="AL166" s="316" t="str">
        <f t="shared" si="32"/>
        <v/>
      </c>
      <c r="AM166" s="390" t="e">
        <f t="shared" si="34"/>
        <v>#N/A</v>
      </c>
      <c r="AN166" s="390" t="e">
        <f t="shared" si="34"/>
        <v>#N/A</v>
      </c>
      <c r="AO166" s="390" t="e">
        <f t="shared" si="34"/>
        <v>#N/A</v>
      </c>
      <c r="AP166" s="389" t="e">
        <f t="shared" si="34"/>
        <v>#N/A</v>
      </c>
      <c r="AQ166" s="311" t="e">
        <f>NA()</f>
        <v>#N/A</v>
      </c>
      <c r="AR166" s="317"/>
      <c r="AS166" s="316"/>
      <c r="AT166" s="316"/>
      <c r="AU166" s="390" t="e">
        <f t="shared" si="33"/>
        <v>#N/A</v>
      </c>
      <c r="AV166" s="390" t="e">
        <f t="shared" si="35"/>
        <v>#N/A</v>
      </c>
      <c r="AW166" s="389" t="e">
        <f t="shared" si="35"/>
        <v>#N/A</v>
      </c>
    </row>
    <row r="167" spans="37:49" x14ac:dyDescent="0.25">
      <c r="AK167" s="317">
        <v>107</v>
      </c>
      <c r="AL167" s="316" t="str">
        <f t="shared" si="32"/>
        <v/>
      </c>
      <c r="AM167" s="390" t="e">
        <f t="shared" si="34"/>
        <v>#N/A</v>
      </c>
      <c r="AN167" s="390" t="e">
        <f t="shared" si="34"/>
        <v>#N/A</v>
      </c>
      <c r="AO167" s="390" t="e">
        <f t="shared" si="34"/>
        <v>#N/A</v>
      </c>
      <c r="AP167" s="389" t="e">
        <f t="shared" si="34"/>
        <v>#N/A</v>
      </c>
      <c r="AQ167" s="311" t="e">
        <f>NA()</f>
        <v>#N/A</v>
      </c>
      <c r="AR167" s="317"/>
      <c r="AS167" s="316"/>
      <c r="AT167" s="316"/>
      <c r="AU167" s="390" t="e">
        <f t="shared" si="33"/>
        <v>#N/A</v>
      </c>
      <c r="AV167" s="390" t="e">
        <f t="shared" si="35"/>
        <v>#N/A</v>
      </c>
      <c r="AW167" s="389" t="e">
        <f t="shared" si="35"/>
        <v>#N/A</v>
      </c>
    </row>
    <row r="168" spans="37:49" x14ac:dyDescent="0.25">
      <c r="AK168" s="317">
        <v>108</v>
      </c>
      <c r="AL168" s="316" t="str">
        <f t="shared" si="32"/>
        <v/>
      </c>
      <c r="AM168" s="390" t="e">
        <f t="shared" si="34"/>
        <v>#N/A</v>
      </c>
      <c r="AN168" s="390" t="e">
        <f t="shared" si="34"/>
        <v>#N/A</v>
      </c>
      <c r="AO168" s="390" t="e">
        <f t="shared" si="34"/>
        <v>#N/A</v>
      </c>
      <c r="AP168" s="389" t="e">
        <f t="shared" si="34"/>
        <v>#N/A</v>
      </c>
      <c r="AQ168" s="311" t="e">
        <f>NA()</f>
        <v>#N/A</v>
      </c>
      <c r="AR168" s="317"/>
      <c r="AS168" s="316"/>
      <c r="AT168" s="316"/>
      <c r="AU168" s="390" t="e">
        <f t="shared" si="33"/>
        <v>#N/A</v>
      </c>
      <c r="AV168" s="390" t="e">
        <f t="shared" si="35"/>
        <v>#N/A</v>
      </c>
      <c r="AW168" s="389" t="e">
        <f t="shared" si="35"/>
        <v>#N/A</v>
      </c>
    </row>
    <row r="169" spans="37:49" x14ac:dyDescent="0.25">
      <c r="AK169" s="317">
        <v>109</v>
      </c>
      <c r="AL169" s="316" t="str">
        <f t="shared" si="32"/>
        <v/>
      </c>
      <c r="AM169" s="390" t="e">
        <f t="shared" si="34"/>
        <v>#N/A</v>
      </c>
      <c r="AN169" s="390" t="e">
        <f t="shared" si="34"/>
        <v>#N/A</v>
      </c>
      <c r="AO169" s="390" t="e">
        <f t="shared" si="34"/>
        <v>#N/A</v>
      </c>
      <c r="AP169" s="389" t="e">
        <f t="shared" si="34"/>
        <v>#N/A</v>
      </c>
      <c r="AQ169" s="311" t="e">
        <f>NA()</f>
        <v>#N/A</v>
      </c>
      <c r="AR169" s="317"/>
      <c r="AS169" s="316"/>
      <c r="AT169" s="316"/>
      <c r="AU169" s="390" t="e">
        <f t="shared" si="33"/>
        <v>#N/A</v>
      </c>
      <c r="AV169" s="390" t="e">
        <f t="shared" si="35"/>
        <v>#N/A</v>
      </c>
      <c r="AW169" s="389" t="e">
        <f t="shared" si="35"/>
        <v>#N/A</v>
      </c>
    </row>
    <row r="170" spans="37:49" x14ac:dyDescent="0.25">
      <c r="AK170" s="317">
        <v>110</v>
      </c>
      <c r="AL170" s="316" t="str">
        <f t="shared" si="32"/>
        <v/>
      </c>
      <c r="AM170" s="390" t="e">
        <f t="shared" si="34"/>
        <v>#N/A</v>
      </c>
      <c r="AN170" s="390" t="e">
        <f t="shared" si="34"/>
        <v>#N/A</v>
      </c>
      <c r="AO170" s="390" t="e">
        <f t="shared" si="34"/>
        <v>#N/A</v>
      </c>
      <c r="AP170" s="389" t="e">
        <f t="shared" si="34"/>
        <v>#N/A</v>
      </c>
      <c r="AQ170" s="311" t="e">
        <f>NA()</f>
        <v>#N/A</v>
      </c>
      <c r="AR170" s="317"/>
      <c r="AS170" s="316"/>
      <c r="AT170" s="316"/>
      <c r="AU170" s="390" t="e">
        <f t="shared" si="33"/>
        <v>#N/A</v>
      </c>
      <c r="AV170" s="390" t="e">
        <f t="shared" si="35"/>
        <v>#N/A</v>
      </c>
      <c r="AW170" s="389" t="e">
        <f t="shared" si="35"/>
        <v>#N/A</v>
      </c>
    </row>
    <row r="171" spans="37:49" x14ac:dyDescent="0.25">
      <c r="AK171" s="317">
        <v>111</v>
      </c>
      <c r="AL171" s="316" t="str">
        <f t="shared" si="32"/>
        <v/>
      </c>
      <c r="AM171" s="390" t="e">
        <f t="shared" si="34"/>
        <v>#N/A</v>
      </c>
      <c r="AN171" s="390" t="e">
        <f t="shared" si="34"/>
        <v>#N/A</v>
      </c>
      <c r="AO171" s="390" t="e">
        <f t="shared" si="34"/>
        <v>#N/A</v>
      </c>
      <c r="AP171" s="389" t="e">
        <f t="shared" si="34"/>
        <v>#N/A</v>
      </c>
      <c r="AQ171" s="311" t="e">
        <f>NA()</f>
        <v>#N/A</v>
      </c>
      <c r="AR171" s="317"/>
      <c r="AS171" s="316"/>
      <c r="AT171" s="316"/>
      <c r="AU171" s="390" t="e">
        <f t="shared" si="33"/>
        <v>#N/A</v>
      </c>
      <c r="AV171" s="390" t="e">
        <f t="shared" si="35"/>
        <v>#N/A</v>
      </c>
      <c r="AW171" s="389" t="e">
        <f t="shared" si="35"/>
        <v>#N/A</v>
      </c>
    </row>
    <row r="172" spans="37:49" x14ac:dyDescent="0.25">
      <c r="AK172" s="317">
        <v>112</v>
      </c>
      <c r="AL172" s="316" t="str">
        <f t="shared" si="32"/>
        <v/>
      </c>
      <c r="AM172" s="390" t="e">
        <f t="shared" si="34"/>
        <v>#N/A</v>
      </c>
      <c r="AN172" s="390" t="e">
        <f t="shared" si="34"/>
        <v>#N/A</v>
      </c>
      <c r="AO172" s="390" t="e">
        <f t="shared" si="34"/>
        <v>#N/A</v>
      </c>
      <c r="AP172" s="389" t="e">
        <f t="shared" si="34"/>
        <v>#N/A</v>
      </c>
      <c r="AQ172" s="311" t="e">
        <f>NA()</f>
        <v>#N/A</v>
      </c>
      <c r="AR172" s="317"/>
      <c r="AS172" s="316"/>
      <c r="AT172" s="316"/>
      <c r="AU172" s="390" t="e">
        <f t="shared" si="33"/>
        <v>#N/A</v>
      </c>
      <c r="AV172" s="390" t="e">
        <f t="shared" si="35"/>
        <v>#N/A</v>
      </c>
      <c r="AW172" s="389" t="e">
        <f t="shared" si="35"/>
        <v>#N/A</v>
      </c>
    </row>
    <row r="173" spans="37:49" x14ac:dyDescent="0.25">
      <c r="AK173" s="317">
        <v>113</v>
      </c>
      <c r="AL173" s="316" t="str">
        <f t="shared" si="32"/>
        <v/>
      </c>
      <c r="AM173" s="390" t="e">
        <f t="shared" si="34"/>
        <v>#N/A</v>
      </c>
      <c r="AN173" s="390" t="e">
        <f t="shared" si="34"/>
        <v>#N/A</v>
      </c>
      <c r="AO173" s="390" t="e">
        <f t="shared" si="34"/>
        <v>#N/A</v>
      </c>
      <c r="AP173" s="389" t="e">
        <f t="shared" si="34"/>
        <v>#N/A</v>
      </c>
      <c r="AQ173" s="311" t="e">
        <f>NA()</f>
        <v>#N/A</v>
      </c>
      <c r="AR173" s="317"/>
      <c r="AS173" s="316"/>
      <c r="AT173" s="316"/>
      <c r="AU173" s="390" t="e">
        <f t="shared" si="33"/>
        <v>#N/A</v>
      </c>
      <c r="AV173" s="390" t="e">
        <f t="shared" si="35"/>
        <v>#N/A</v>
      </c>
      <c r="AW173" s="389" t="e">
        <f t="shared" si="35"/>
        <v>#N/A</v>
      </c>
    </row>
    <row r="174" spans="37:49" x14ac:dyDescent="0.25">
      <c r="AK174" s="317">
        <v>114</v>
      </c>
      <c r="AL174" s="316" t="str">
        <f t="shared" si="32"/>
        <v/>
      </c>
      <c r="AM174" s="390" t="e">
        <f t="shared" si="34"/>
        <v>#N/A</v>
      </c>
      <c r="AN174" s="390" t="e">
        <f t="shared" si="34"/>
        <v>#N/A</v>
      </c>
      <c r="AO174" s="390" t="e">
        <f t="shared" si="34"/>
        <v>#N/A</v>
      </c>
      <c r="AP174" s="389" t="e">
        <f t="shared" si="34"/>
        <v>#N/A</v>
      </c>
      <c r="AQ174" s="311" t="e">
        <f>NA()</f>
        <v>#N/A</v>
      </c>
      <c r="AR174" s="317"/>
      <c r="AS174" s="316"/>
      <c r="AT174" s="316"/>
      <c r="AU174" s="390" t="e">
        <f t="shared" si="33"/>
        <v>#N/A</v>
      </c>
      <c r="AV174" s="390" t="e">
        <f t="shared" si="35"/>
        <v>#N/A</v>
      </c>
      <c r="AW174" s="389" t="e">
        <f t="shared" si="35"/>
        <v>#N/A</v>
      </c>
    </row>
    <row r="175" spans="37:49" x14ac:dyDescent="0.25">
      <c r="AK175" s="317">
        <v>115</v>
      </c>
      <c r="AL175" s="316" t="str">
        <f t="shared" si="32"/>
        <v>1 1/2 in.</v>
      </c>
      <c r="AM175" s="390" t="e">
        <f t="shared" si="34"/>
        <v>#REF!</v>
      </c>
      <c r="AN175" s="390" t="e">
        <f t="shared" si="34"/>
        <v>#N/A</v>
      </c>
      <c r="AO175" s="390" t="e">
        <f t="shared" si="34"/>
        <v>#N/A</v>
      </c>
      <c r="AP175" s="389" t="e">
        <f t="shared" si="34"/>
        <v>#N/A</v>
      </c>
      <c r="AQ175" s="391">
        <f>AQ67</f>
        <v>1</v>
      </c>
      <c r="AR175" s="317"/>
      <c r="AS175" s="316"/>
      <c r="AT175" s="316"/>
      <c r="AU175" s="390" t="e">
        <f t="shared" si="33"/>
        <v>#REF!</v>
      </c>
      <c r="AV175" s="390" t="e">
        <f t="shared" si="35"/>
        <v>#REF!</v>
      </c>
      <c r="AW175" s="389" t="str">
        <f t="shared" si="35"/>
        <v/>
      </c>
    </row>
    <row r="176" spans="37:49" x14ac:dyDescent="0.25">
      <c r="AK176" s="317">
        <v>116</v>
      </c>
      <c r="AL176" s="316" t="str">
        <f t="shared" si="32"/>
        <v/>
      </c>
      <c r="AM176" s="390" t="e">
        <f t="shared" si="34"/>
        <v>#N/A</v>
      </c>
      <c r="AN176" s="390" t="e">
        <f t="shared" si="34"/>
        <v>#N/A</v>
      </c>
      <c r="AO176" s="390" t="e">
        <f t="shared" si="34"/>
        <v>#N/A</v>
      </c>
      <c r="AP176" s="389" t="e">
        <f t="shared" si="34"/>
        <v>#N/A</v>
      </c>
      <c r="AQ176" s="311" t="e">
        <f>NA()</f>
        <v>#N/A</v>
      </c>
      <c r="AR176" s="317"/>
      <c r="AS176" s="316"/>
      <c r="AT176" s="316"/>
      <c r="AU176" s="390" t="e">
        <f t="shared" si="33"/>
        <v>#N/A</v>
      </c>
      <c r="AV176" s="390" t="e">
        <f t="shared" si="35"/>
        <v>#N/A</v>
      </c>
      <c r="AW176" s="389" t="e">
        <f t="shared" si="35"/>
        <v>#N/A</v>
      </c>
    </row>
    <row r="177" spans="37:49" x14ac:dyDescent="0.25">
      <c r="AK177" s="317">
        <v>117</v>
      </c>
      <c r="AL177" s="316" t="str">
        <f t="shared" si="32"/>
        <v/>
      </c>
      <c r="AM177" s="390" t="e">
        <f t="shared" si="34"/>
        <v>#N/A</v>
      </c>
      <c r="AN177" s="390" t="e">
        <f t="shared" si="34"/>
        <v>#N/A</v>
      </c>
      <c r="AO177" s="390" t="e">
        <f t="shared" si="34"/>
        <v>#N/A</v>
      </c>
      <c r="AP177" s="389" t="e">
        <f t="shared" si="34"/>
        <v>#N/A</v>
      </c>
      <c r="AQ177" s="311" t="e">
        <f>NA()</f>
        <v>#N/A</v>
      </c>
      <c r="AR177" s="317"/>
      <c r="AS177" s="316"/>
      <c r="AT177" s="316"/>
      <c r="AU177" s="390" t="e">
        <f t="shared" si="33"/>
        <v>#N/A</v>
      </c>
      <c r="AV177" s="390" t="e">
        <f t="shared" si="35"/>
        <v>#N/A</v>
      </c>
      <c r="AW177" s="389" t="e">
        <f t="shared" si="35"/>
        <v>#N/A</v>
      </c>
    </row>
    <row r="178" spans="37:49" x14ac:dyDescent="0.25">
      <c r="AK178" s="317">
        <v>118</v>
      </c>
      <c r="AL178" s="316" t="str">
        <f t="shared" si="32"/>
        <v/>
      </c>
      <c r="AM178" s="390" t="e">
        <f t="shared" si="34"/>
        <v>#N/A</v>
      </c>
      <c r="AN178" s="390" t="e">
        <f t="shared" si="34"/>
        <v>#N/A</v>
      </c>
      <c r="AO178" s="390" t="e">
        <f t="shared" si="34"/>
        <v>#N/A</v>
      </c>
      <c r="AP178" s="389" t="e">
        <f t="shared" si="34"/>
        <v>#N/A</v>
      </c>
      <c r="AQ178" s="311" t="e">
        <f>NA()</f>
        <v>#N/A</v>
      </c>
      <c r="AR178" s="317"/>
      <c r="AS178" s="316"/>
      <c r="AT178" s="316"/>
      <c r="AU178" s="390" t="e">
        <f t="shared" si="33"/>
        <v>#N/A</v>
      </c>
      <c r="AV178" s="390" t="e">
        <f t="shared" si="35"/>
        <v>#N/A</v>
      </c>
      <c r="AW178" s="389" t="e">
        <f t="shared" si="35"/>
        <v>#N/A</v>
      </c>
    </row>
    <row r="179" spans="37:49" x14ac:dyDescent="0.25">
      <c r="AK179" s="317">
        <v>119</v>
      </c>
      <c r="AL179" s="316" t="str">
        <f t="shared" si="32"/>
        <v/>
      </c>
      <c r="AM179" s="390" t="e">
        <f t="shared" si="34"/>
        <v>#N/A</v>
      </c>
      <c r="AN179" s="390" t="e">
        <f t="shared" si="34"/>
        <v>#N/A</v>
      </c>
      <c r="AO179" s="390" t="e">
        <f t="shared" si="34"/>
        <v>#N/A</v>
      </c>
      <c r="AP179" s="389" t="e">
        <f t="shared" si="34"/>
        <v>#N/A</v>
      </c>
      <c r="AQ179" s="311" t="e">
        <f>NA()</f>
        <v>#N/A</v>
      </c>
      <c r="AR179" s="317"/>
      <c r="AS179" s="316"/>
      <c r="AT179" s="316"/>
      <c r="AU179" s="390" t="e">
        <f t="shared" si="33"/>
        <v>#N/A</v>
      </c>
      <c r="AV179" s="390" t="e">
        <f t="shared" si="35"/>
        <v>#N/A</v>
      </c>
      <c r="AW179" s="389" t="e">
        <f t="shared" si="35"/>
        <v>#N/A</v>
      </c>
    </row>
    <row r="180" spans="37:49" x14ac:dyDescent="0.25">
      <c r="AK180" s="317">
        <v>120</v>
      </c>
      <c r="AL180" s="316" t="str">
        <f t="shared" si="32"/>
        <v/>
      </c>
      <c r="AM180" s="390" t="e">
        <f t="shared" ref="AM180:AP198" si="36">IF(ISBLANK(VLOOKUP($AK180,$AK$43:$AP$56,AM$59,FALSE)),NA(),VLOOKUP($AK180,$AK$43:$AP$56,AM$59,FALSE))</f>
        <v>#N/A</v>
      </c>
      <c r="AN180" s="390" t="e">
        <f t="shared" si="36"/>
        <v>#N/A</v>
      </c>
      <c r="AO180" s="390" t="e">
        <f t="shared" si="36"/>
        <v>#N/A</v>
      </c>
      <c r="AP180" s="389" t="e">
        <f t="shared" si="36"/>
        <v>#N/A</v>
      </c>
      <c r="AQ180" s="311" t="e">
        <f>NA()</f>
        <v>#N/A</v>
      </c>
      <c r="AR180" s="317"/>
      <c r="AS180" s="316"/>
      <c r="AT180" s="316"/>
      <c r="AU180" s="390" t="e">
        <f t="shared" si="33"/>
        <v>#N/A</v>
      </c>
      <c r="AV180" s="390" t="e">
        <f t="shared" si="35"/>
        <v>#N/A</v>
      </c>
      <c r="AW180" s="389" t="e">
        <f t="shared" si="35"/>
        <v>#N/A</v>
      </c>
    </row>
    <row r="181" spans="37:49" x14ac:dyDescent="0.25">
      <c r="AK181" s="317">
        <v>121</v>
      </c>
      <c r="AL181" s="316" t="str">
        <f t="shared" si="32"/>
        <v/>
      </c>
      <c r="AM181" s="390" t="e">
        <f t="shared" si="36"/>
        <v>#N/A</v>
      </c>
      <c r="AN181" s="390" t="e">
        <f t="shared" si="36"/>
        <v>#N/A</v>
      </c>
      <c r="AO181" s="390" t="e">
        <f t="shared" si="36"/>
        <v>#N/A</v>
      </c>
      <c r="AP181" s="389" t="e">
        <f t="shared" si="36"/>
        <v>#N/A</v>
      </c>
      <c r="AQ181" s="311" t="e">
        <f>NA()</f>
        <v>#N/A</v>
      </c>
      <c r="AR181" s="317"/>
      <c r="AS181" s="316"/>
      <c r="AT181" s="316"/>
      <c r="AU181" s="390" t="e">
        <f t="shared" si="33"/>
        <v>#N/A</v>
      </c>
      <c r="AV181" s="390" t="e">
        <f t="shared" ref="AV181:AW198" si="37">IF(ISBLANK(VLOOKUP($AK181,$AK$43:$AW$56,AV$59,FALSE)),NA(),VLOOKUP($AK181,$AK$43:$AW$56,AV$59,FALSE))</f>
        <v>#N/A</v>
      </c>
      <c r="AW181" s="389" t="e">
        <f t="shared" si="37"/>
        <v>#N/A</v>
      </c>
    </row>
    <row r="182" spans="37:49" x14ac:dyDescent="0.25">
      <c r="AK182" s="317">
        <v>122</v>
      </c>
      <c r="AL182" s="316" t="str">
        <f t="shared" si="32"/>
        <v/>
      </c>
      <c r="AM182" s="390" t="e">
        <f t="shared" si="36"/>
        <v>#N/A</v>
      </c>
      <c r="AN182" s="390" t="e">
        <f t="shared" si="36"/>
        <v>#N/A</v>
      </c>
      <c r="AO182" s="390" t="e">
        <f t="shared" si="36"/>
        <v>#N/A</v>
      </c>
      <c r="AP182" s="389" t="e">
        <f t="shared" si="36"/>
        <v>#N/A</v>
      </c>
      <c r="AQ182" s="311" t="e">
        <f>NA()</f>
        <v>#N/A</v>
      </c>
      <c r="AR182" s="317"/>
      <c r="AS182" s="316"/>
      <c r="AT182" s="316"/>
      <c r="AU182" s="390" t="e">
        <f t="shared" si="33"/>
        <v>#N/A</v>
      </c>
      <c r="AV182" s="390" t="e">
        <f t="shared" si="37"/>
        <v>#N/A</v>
      </c>
      <c r="AW182" s="389" t="e">
        <f t="shared" si="37"/>
        <v>#N/A</v>
      </c>
    </row>
    <row r="183" spans="37:49" x14ac:dyDescent="0.25">
      <c r="AK183" s="317">
        <v>123</v>
      </c>
      <c r="AL183" s="316" t="str">
        <f t="shared" si="32"/>
        <v/>
      </c>
      <c r="AM183" s="390" t="e">
        <f t="shared" si="36"/>
        <v>#N/A</v>
      </c>
      <c r="AN183" s="390" t="e">
        <f t="shared" si="36"/>
        <v>#N/A</v>
      </c>
      <c r="AO183" s="390" t="e">
        <f t="shared" si="36"/>
        <v>#N/A</v>
      </c>
      <c r="AP183" s="389" t="e">
        <f t="shared" si="36"/>
        <v>#N/A</v>
      </c>
      <c r="AQ183" s="311" t="e">
        <f>NA()</f>
        <v>#N/A</v>
      </c>
      <c r="AR183" s="317"/>
      <c r="AS183" s="316"/>
      <c r="AT183" s="316"/>
      <c r="AU183" s="390" t="e">
        <f t="shared" si="33"/>
        <v>#N/A</v>
      </c>
      <c r="AV183" s="390" t="e">
        <f t="shared" si="37"/>
        <v>#N/A</v>
      </c>
      <c r="AW183" s="389" t="e">
        <f t="shared" si="37"/>
        <v>#N/A</v>
      </c>
    </row>
    <row r="184" spans="37:49" x14ac:dyDescent="0.25">
      <c r="AK184" s="317">
        <v>124</v>
      </c>
      <c r="AL184" s="316" t="str">
        <f t="shared" si="32"/>
        <v/>
      </c>
      <c r="AM184" s="390" t="e">
        <f t="shared" si="36"/>
        <v>#N/A</v>
      </c>
      <c r="AN184" s="390" t="e">
        <f t="shared" si="36"/>
        <v>#N/A</v>
      </c>
      <c r="AO184" s="390" t="e">
        <f t="shared" si="36"/>
        <v>#N/A</v>
      </c>
      <c r="AP184" s="389" t="e">
        <f t="shared" si="36"/>
        <v>#N/A</v>
      </c>
      <c r="AQ184" s="311" t="e">
        <f>NA()</f>
        <v>#N/A</v>
      </c>
      <c r="AR184" s="317"/>
      <c r="AS184" s="316"/>
      <c r="AT184" s="316"/>
      <c r="AU184" s="390" t="e">
        <f t="shared" si="33"/>
        <v>#N/A</v>
      </c>
      <c r="AV184" s="390" t="e">
        <f t="shared" si="37"/>
        <v>#N/A</v>
      </c>
      <c r="AW184" s="389" t="e">
        <f t="shared" si="37"/>
        <v>#N/A</v>
      </c>
    </row>
    <row r="185" spans="37:49" x14ac:dyDescent="0.25">
      <c r="AK185" s="317">
        <v>125</v>
      </c>
      <c r="AL185" s="316" t="str">
        <f t="shared" si="32"/>
        <v/>
      </c>
      <c r="AM185" s="390" t="e">
        <f t="shared" si="36"/>
        <v>#N/A</v>
      </c>
      <c r="AN185" s="390" t="e">
        <f t="shared" si="36"/>
        <v>#N/A</v>
      </c>
      <c r="AO185" s="390" t="e">
        <f t="shared" si="36"/>
        <v>#N/A</v>
      </c>
      <c r="AP185" s="389" t="e">
        <f t="shared" si="36"/>
        <v>#N/A</v>
      </c>
      <c r="AQ185" s="311" t="e">
        <f>NA()</f>
        <v>#N/A</v>
      </c>
      <c r="AR185" s="317"/>
      <c r="AS185" s="316"/>
      <c r="AT185" s="316"/>
      <c r="AU185" s="390" t="e">
        <f t="shared" si="33"/>
        <v>#N/A</v>
      </c>
      <c r="AV185" s="390" t="e">
        <f t="shared" si="37"/>
        <v>#N/A</v>
      </c>
      <c r="AW185" s="389" t="e">
        <f t="shared" si="37"/>
        <v>#N/A</v>
      </c>
    </row>
    <row r="186" spans="37:49" x14ac:dyDescent="0.25">
      <c r="AK186" s="317">
        <v>126</v>
      </c>
      <c r="AL186" s="316" t="str">
        <f t="shared" si="32"/>
        <v/>
      </c>
      <c r="AM186" s="390" t="e">
        <f t="shared" si="36"/>
        <v>#N/A</v>
      </c>
      <c r="AN186" s="390" t="e">
        <f t="shared" si="36"/>
        <v>#N/A</v>
      </c>
      <c r="AO186" s="390" t="e">
        <f t="shared" si="36"/>
        <v>#N/A</v>
      </c>
      <c r="AP186" s="389" t="e">
        <f t="shared" si="36"/>
        <v>#N/A</v>
      </c>
      <c r="AQ186" s="311" t="e">
        <f>NA()</f>
        <v>#N/A</v>
      </c>
      <c r="AR186" s="317"/>
      <c r="AS186" s="316"/>
      <c r="AT186" s="316"/>
      <c r="AU186" s="390" t="e">
        <f t="shared" si="33"/>
        <v>#N/A</v>
      </c>
      <c r="AV186" s="390" t="e">
        <f t="shared" si="37"/>
        <v>#N/A</v>
      </c>
      <c r="AW186" s="389" t="e">
        <f t="shared" si="37"/>
        <v>#N/A</v>
      </c>
    </row>
    <row r="187" spans="37:49" x14ac:dyDescent="0.25">
      <c r="AK187" s="317">
        <v>127</v>
      </c>
      <c r="AL187" s="316" t="str">
        <f t="shared" si="32"/>
        <v/>
      </c>
      <c r="AM187" s="390" t="e">
        <f t="shared" si="36"/>
        <v>#N/A</v>
      </c>
      <c r="AN187" s="390" t="e">
        <f t="shared" si="36"/>
        <v>#N/A</v>
      </c>
      <c r="AO187" s="390" t="e">
        <f t="shared" si="36"/>
        <v>#N/A</v>
      </c>
      <c r="AP187" s="389" t="e">
        <f t="shared" si="36"/>
        <v>#N/A</v>
      </c>
      <c r="AQ187" s="311" t="e">
        <f>NA()</f>
        <v>#N/A</v>
      </c>
      <c r="AR187" s="317"/>
      <c r="AS187" s="316"/>
      <c r="AT187" s="316"/>
      <c r="AU187" s="390" t="e">
        <f t="shared" si="33"/>
        <v>#N/A</v>
      </c>
      <c r="AV187" s="390" t="e">
        <f t="shared" si="37"/>
        <v>#N/A</v>
      </c>
      <c r="AW187" s="389" t="e">
        <f t="shared" si="37"/>
        <v>#N/A</v>
      </c>
    </row>
    <row r="188" spans="37:49" x14ac:dyDescent="0.25">
      <c r="AK188" s="317">
        <v>128</v>
      </c>
      <c r="AL188" s="316" t="str">
        <f t="shared" ref="AL188:AL198" si="38">IF(ISNA(VLOOKUP($AK188,$AK$43:$AP$56,AL$59,FALSE)),"",VLOOKUP($AK188,$AK$43:$AP$56,AL$59,FALSE))</f>
        <v/>
      </c>
      <c r="AM188" s="390" t="e">
        <f t="shared" si="36"/>
        <v>#N/A</v>
      </c>
      <c r="AN188" s="390" t="e">
        <f t="shared" si="36"/>
        <v>#N/A</v>
      </c>
      <c r="AO188" s="390" t="e">
        <f t="shared" si="36"/>
        <v>#N/A</v>
      </c>
      <c r="AP188" s="389" t="e">
        <f t="shared" si="36"/>
        <v>#N/A</v>
      </c>
      <c r="AQ188" s="311" t="e">
        <f>NA()</f>
        <v>#N/A</v>
      </c>
      <c r="AR188" s="317"/>
      <c r="AS188" s="316"/>
      <c r="AT188" s="316"/>
      <c r="AU188" s="390" t="e">
        <f t="shared" si="33"/>
        <v>#N/A</v>
      </c>
      <c r="AV188" s="390" t="e">
        <f t="shared" si="37"/>
        <v>#N/A</v>
      </c>
      <c r="AW188" s="389" t="e">
        <f t="shared" si="37"/>
        <v>#N/A</v>
      </c>
    </row>
    <row r="189" spans="37:49" x14ac:dyDescent="0.25">
      <c r="AK189" s="317">
        <v>129</v>
      </c>
      <c r="AL189" s="316" t="str">
        <f t="shared" si="38"/>
        <v/>
      </c>
      <c r="AM189" s="390" t="e">
        <f t="shared" si="36"/>
        <v>#N/A</v>
      </c>
      <c r="AN189" s="390" t="e">
        <f t="shared" si="36"/>
        <v>#N/A</v>
      </c>
      <c r="AO189" s="390" t="e">
        <f t="shared" si="36"/>
        <v>#N/A</v>
      </c>
      <c r="AP189" s="389" t="e">
        <f t="shared" si="36"/>
        <v>#N/A</v>
      </c>
      <c r="AQ189" s="311" t="e">
        <f>NA()</f>
        <v>#N/A</v>
      </c>
      <c r="AR189" s="317"/>
      <c r="AS189" s="316"/>
      <c r="AT189" s="316"/>
      <c r="AU189" s="390" t="e">
        <f t="shared" ref="AU189:AU198" si="39">IF(ISBLANK(VLOOKUP($AK189,$AK$43:$AU$56,AU$59,FALSE)),NA(),VLOOKUP($AK189,$AK$43:$AU$56,AU$59,FALSE))</f>
        <v>#N/A</v>
      </c>
      <c r="AV189" s="390" t="e">
        <f t="shared" si="37"/>
        <v>#N/A</v>
      </c>
      <c r="AW189" s="389" t="e">
        <f t="shared" si="37"/>
        <v>#N/A</v>
      </c>
    </row>
    <row r="190" spans="37:49" x14ac:dyDescent="0.25">
      <c r="AK190" s="317">
        <v>130</v>
      </c>
      <c r="AL190" s="316" t="str">
        <f t="shared" si="38"/>
        <v/>
      </c>
      <c r="AM190" s="390" t="e">
        <f t="shared" si="36"/>
        <v>#N/A</v>
      </c>
      <c r="AN190" s="390" t="e">
        <f t="shared" si="36"/>
        <v>#N/A</v>
      </c>
      <c r="AO190" s="390" t="e">
        <f t="shared" si="36"/>
        <v>#N/A</v>
      </c>
      <c r="AP190" s="389" t="e">
        <f t="shared" si="36"/>
        <v>#N/A</v>
      </c>
      <c r="AQ190" s="311" t="e">
        <f>NA()</f>
        <v>#N/A</v>
      </c>
      <c r="AR190" s="317"/>
      <c r="AS190" s="316"/>
      <c r="AT190" s="316"/>
      <c r="AU190" s="390" t="e">
        <f t="shared" si="39"/>
        <v>#N/A</v>
      </c>
      <c r="AV190" s="390" t="e">
        <f t="shared" si="37"/>
        <v>#N/A</v>
      </c>
      <c r="AW190" s="389" t="e">
        <f t="shared" si="37"/>
        <v>#N/A</v>
      </c>
    </row>
    <row r="191" spans="37:49" x14ac:dyDescent="0.25">
      <c r="AK191" s="317">
        <v>131</v>
      </c>
      <c r="AL191" s="316" t="str">
        <f t="shared" si="38"/>
        <v>2 in.</v>
      </c>
      <c r="AM191" s="390" t="e">
        <f t="shared" si="36"/>
        <v>#REF!</v>
      </c>
      <c r="AN191" s="390" t="e">
        <f t="shared" si="36"/>
        <v>#N/A</v>
      </c>
      <c r="AO191" s="390" t="e">
        <f t="shared" si="36"/>
        <v>#DIV/0!</v>
      </c>
      <c r="AP191" s="389" t="e">
        <f t="shared" si="36"/>
        <v>#DIV/0!</v>
      </c>
      <c r="AQ191" s="391">
        <f>AQ67</f>
        <v>1</v>
      </c>
      <c r="AR191" s="317"/>
      <c r="AS191" s="316"/>
      <c r="AT191" s="316"/>
      <c r="AU191" s="390" t="e">
        <f t="shared" si="39"/>
        <v>#REF!</v>
      </c>
      <c r="AV191" s="390" t="e">
        <f t="shared" si="37"/>
        <v>#REF!</v>
      </c>
      <c r="AW191" s="389" t="str">
        <f t="shared" si="37"/>
        <v/>
      </c>
    </row>
    <row r="192" spans="37:49" x14ac:dyDescent="0.25">
      <c r="AK192" s="317">
        <v>132</v>
      </c>
      <c r="AL192" s="316" t="str">
        <f t="shared" si="38"/>
        <v/>
      </c>
      <c r="AM192" s="390" t="e">
        <f t="shared" si="36"/>
        <v>#N/A</v>
      </c>
      <c r="AN192" s="390" t="e">
        <f t="shared" si="36"/>
        <v>#N/A</v>
      </c>
      <c r="AO192" s="390" t="e">
        <f t="shared" si="36"/>
        <v>#N/A</v>
      </c>
      <c r="AP192" s="389" t="e">
        <f t="shared" si="36"/>
        <v>#N/A</v>
      </c>
      <c r="AQ192" s="311" t="e">
        <f>NA()</f>
        <v>#N/A</v>
      </c>
      <c r="AR192" s="317"/>
      <c r="AS192" s="316"/>
      <c r="AT192" s="316"/>
      <c r="AU192" s="390" t="e">
        <f t="shared" si="39"/>
        <v>#N/A</v>
      </c>
      <c r="AV192" s="390" t="e">
        <f t="shared" si="37"/>
        <v>#N/A</v>
      </c>
      <c r="AW192" s="389" t="e">
        <f t="shared" si="37"/>
        <v>#N/A</v>
      </c>
    </row>
    <row r="193" spans="37:49" x14ac:dyDescent="0.25">
      <c r="AK193" s="317">
        <v>133</v>
      </c>
      <c r="AL193" s="316" t="str">
        <f t="shared" si="38"/>
        <v/>
      </c>
      <c r="AM193" s="390" t="e">
        <f t="shared" si="36"/>
        <v>#N/A</v>
      </c>
      <c r="AN193" s="390" t="e">
        <f t="shared" si="36"/>
        <v>#N/A</v>
      </c>
      <c r="AO193" s="390" t="e">
        <f t="shared" si="36"/>
        <v>#N/A</v>
      </c>
      <c r="AP193" s="389" t="e">
        <f t="shared" si="36"/>
        <v>#N/A</v>
      </c>
      <c r="AQ193" s="311" t="e">
        <f>NA()</f>
        <v>#N/A</v>
      </c>
      <c r="AR193" s="317"/>
      <c r="AS193" s="316"/>
      <c r="AT193" s="316"/>
      <c r="AU193" s="390" t="e">
        <f t="shared" si="39"/>
        <v>#N/A</v>
      </c>
      <c r="AV193" s="390" t="e">
        <f t="shared" si="37"/>
        <v>#N/A</v>
      </c>
      <c r="AW193" s="389" t="e">
        <f t="shared" si="37"/>
        <v>#N/A</v>
      </c>
    </row>
    <row r="194" spans="37:49" x14ac:dyDescent="0.25">
      <c r="AK194" s="317">
        <v>134</v>
      </c>
      <c r="AL194" s="316" t="str">
        <f t="shared" si="38"/>
        <v/>
      </c>
      <c r="AM194" s="390" t="e">
        <f t="shared" si="36"/>
        <v>#N/A</v>
      </c>
      <c r="AN194" s="390" t="e">
        <f t="shared" si="36"/>
        <v>#N/A</v>
      </c>
      <c r="AO194" s="390" t="e">
        <f t="shared" si="36"/>
        <v>#N/A</v>
      </c>
      <c r="AP194" s="389" t="e">
        <f t="shared" si="36"/>
        <v>#N/A</v>
      </c>
      <c r="AQ194" s="311" t="e">
        <f>NA()</f>
        <v>#N/A</v>
      </c>
      <c r="AR194" s="317"/>
      <c r="AS194" s="316"/>
      <c r="AT194" s="316"/>
      <c r="AU194" s="390" t="e">
        <f t="shared" si="39"/>
        <v>#N/A</v>
      </c>
      <c r="AV194" s="390" t="e">
        <f t="shared" si="37"/>
        <v>#N/A</v>
      </c>
      <c r="AW194" s="389" t="e">
        <f t="shared" si="37"/>
        <v>#N/A</v>
      </c>
    </row>
    <row r="195" spans="37:49" x14ac:dyDescent="0.25">
      <c r="AK195" s="317">
        <v>135</v>
      </c>
      <c r="AL195" s="316" t="str">
        <f t="shared" si="38"/>
        <v/>
      </c>
      <c r="AM195" s="390" t="e">
        <f t="shared" si="36"/>
        <v>#N/A</v>
      </c>
      <c r="AN195" s="390" t="e">
        <f t="shared" si="36"/>
        <v>#N/A</v>
      </c>
      <c r="AO195" s="390" t="e">
        <f t="shared" si="36"/>
        <v>#N/A</v>
      </c>
      <c r="AP195" s="389" t="e">
        <f t="shared" si="36"/>
        <v>#N/A</v>
      </c>
      <c r="AQ195" s="311" t="e">
        <f>NA()</f>
        <v>#N/A</v>
      </c>
      <c r="AR195" s="317"/>
      <c r="AS195" s="316"/>
      <c r="AT195" s="316"/>
      <c r="AU195" s="390" t="e">
        <f t="shared" si="39"/>
        <v>#N/A</v>
      </c>
      <c r="AV195" s="390" t="e">
        <f t="shared" si="37"/>
        <v>#N/A</v>
      </c>
      <c r="AW195" s="389" t="e">
        <f t="shared" si="37"/>
        <v>#N/A</v>
      </c>
    </row>
    <row r="196" spans="37:49" x14ac:dyDescent="0.25">
      <c r="AK196" s="317">
        <v>136</v>
      </c>
      <c r="AL196" s="316" t="str">
        <f t="shared" si="38"/>
        <v/>
      </c>
      <c r="AM196" s="390" t="e">
        <f t="shared" si="36"/>
        <v>#N/A</v>
      </c>
      <c r="AN196" s="390" t="e">
        <f t="shared" si="36"/>
        <v>#N/A</v>
      </c>
      <c r="AO196" s="390" t="e">
        <f t="shared" si="36"/>
        <v>#N/A</v>
      </c>
      <c r="AP196" s="389" t="e">
        <f t="shared" si="36"/>
        <v>#N/A</v>
      </c>
      <c r="AQ196" s="311" t="e">
        <f>NA()</f>
        <v>#N/A</v>
      </c>
      <c r="AR196" s="317"/>
      <c r="AS196" s="316"/>
      <c r="AT196" s="316"/>
      <c r="AU196" s="390" t="e">
        <f t="shared" si="39"/>
        <v>#N/A</v>
      </c>
      <c r="AV196" s="390" t="e">
        <f t="shared" si="37"/>
        <v>#N/A</v>
      </c>
      <c r="AW196" s="389" t="e">
        <f t="shared" si="37"/>
        <v>#N/A</v>
      </c>
    </row>
    <row r="197" spans="37:49" x14ac:dyDescent="0.25">
      <c r="AK197" s="317">
        <v>137</v>
      </c>
      <c r="AL197" s="316" t="str">
        <f t="shared" si="38"/>
        <v/>
      </c>
      <c r="AM197" s="390" t="e">
        <f t="shared" si="36"/>
        <v>#N/A</v>
      </c>
      <c r="AN197" s="390" t="e">
        <f t="shared" si="36"/>
        <v>#N/A</v>
      </c>
      <c r="AO197" s="390" t="e">
        <f t="shared" si="36"/>
        <v>#N/A</v>
      </c>
      <c r="AP197" s="389" t="e">
        <f t="shared" si="36"/>
        <v>#N/A</v>
      </c>
      <c r="AQ197" s="311" t="e">
        <f>NA()</f>
        <v>#N/A</v>
      </c>
      <c r="AR197" s="317"/>
      <c r="AS197" s="316"/>
      <c r="AT197" s="316"/>
      <c r="AU197" s="390" t="e">
        <f t="shared" si="39"/>
        <v>#N/A</v>
      </c>
      <c r="AV197" s="390" t="e">
        <f t="shared" si="37"/>
        <v>#N/A</v>
      </c>
      <c r="AW197" s="389" t="e">
        <f t="shared" si="37"/>
        <v>#N/A</v>
      </c>
    </row>
    <row r="198" spans="37:49" x14ac:dyDescent="0.25">
      <c r="AK198" s="314">
        <v>138</v>
      </c>
      <c r="AL198" s="313" t="str">
        <f t="shared" si="38"/>
        <v/>
      </c>
      <c r="AM198" s="388" t="e">
        <f t="shared" si="36"/>
        <v>#N/A</v>
      </c>
      <c r="AN198" s="388" t="e">
        <f t="shared" si="36"/>
        <v>#N/A</v>
      </c>
      <c r="AO198" s="388" t="e">
        <f t="shared" si="36"/>
        <v>#N/A</v>
      </c>
      <c r="AP198" s="387" t="e">
        <f t="shared" si="36"/>
        <v>#N/A</v>
      </c>
      <c r="AQ198" s="311" t="e">
        <f>NA()</f>
        <v>#N/A</v>
      </c>
      <c r="AR198" s="314"/>
      <c r="AS198" s="313"/>
      <c r="AT198" s="313"/>
      <c r="AU198" s="388" t="e">
        <f t="shared" si="39"/>
        <v>#N/A</v>
      </c>
      <c r="AV198" s="388" t="e">
        <f t="shared" si="37"/>
        <v>#N/A</v>
      </c>
      <c r="AW198" s="387" t="e">
        <f t="shared" si="37"/>
        <v>#N/A</v>
      </c>
    </row>
  </sheetData>
  <mergeCells count="12">
    <mergeCell ref="Q8:Q20"/>
    <mergeCell ref="R8:R20"/>
    <mergeCell ref="O21:O26"/>
    <mergeCell ref="P21:P26"/>
    <mergeCell ref="Q21:Q26"/>
    <mergeCell ref="R21:R26"/>
    <mergeCell ref="P8:P20"/>
    <mergeCell ref="H7:L7"/>
    <mergeCell ref="H8:L8"/>
    <mergeCell ref="H9:L9"/>
    <mergeCell ref="H10:L10"/>
    <mergeCell ref="O8:O20"/>
  </mergeCells>
  <conditionalFormatting sqref="L30">
    <cfRule type="cellIs" dxfId="2" priority="1" operator="equal">
      <formula>1</formula>
    </cfRule>
  </conditionalFormatting>
  <printOptions horizontalCentered="1" verticalCentered="1"/>
  <pageMargins left="0.7" right="0.7" top="0.75" bottom="0.75" header="0.3" footer="0.3"/>
  <pageSetup scale="90" orientation="portrait" r:id="rId1"/>
  <colBreaks count="1" manualBreakCount="1">
    <brk id="14" min="3" max="51"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W198"/>
  <sheetViews>
    <sheetView view="pageBreakPreview" topLeftCell="G67" zoomScale="60" zoomScaleNormal="100" workbookViewId="0">
      <selection activeCell="A2" sqref="A2"/>
    </sheetView>
  </sheetViews>
  <sheetFormatPr defaultColWidth="9.140625" defaultRowHeight="15" x14ac:dyDescent="0.25"/>
  <cols>
    <col min="1" max="3" width="9.140625" style="169"/>
    <col min="4" max="4" width="9.140625" style="169" customWidth="1"/>
    <col min="5" max="5" width="9.140625" style="169"/>
    <col min="6" max="14" width="9.85546875" style="169" customWidth="1"/>
    <col min="15" max="18" width="2.28515625" style="169" customWidth="1"/>
    <col min="19" max="16384" width="9.140625" style="169"/>
  </cols>
  <sheetData>
    <row r="2" spans="1:18" ht="21" x14ac:dyDescent="0.35">
      <c r="F2" s="310" t="s">
        <v>147</v>
      </c>
    </row>
    <row r="3" spans="1:18" x14ac:dyDescent="0.25">
      <c r="F3" s="169" t="s">
        <v>146</v>
      </c>
    </row>
    <row r="4" spans="1:18" x14ac:dyDescent="0.25">
      <c r="E4" s="214"/>
      <c r="F4" s="197"/>
      <c r="G4" s="197"/>
      <c r="H4" s="197"/>
      <c r="I4" s="197"/>
      <c r="J4" s="243" t="e">
        <f>#REF!</f>
        <v>#REF!</v>
      </c>
      <c r="K4" s="197"/>
      <c r="L4" s="197"/>
      <c r="M4" s="197"/>
      <c r="N4" s="196"/>
      <c r="O4" s="174"/>
      <c r="P4" s="174"/>
      <c r="Q4" s="174"/>
      <c r="R4" s="174"/>
    </row>
    <row r="5" spans="1:18" x14ac:dyDescent="0.25">
      <c r="E5" s="175"/>
      <c r="F5" s="174"/>
      <c r="G5" s="174"/>
      <c r="H5" s="174"/>
      <c r="I5" s="174"/>
      <c r="J5" s="242" t="e">
        <f>#REF!</f>
        <v>#REF!</v>
      </c>
      <c r="K5" s="174"/>
      <c r="L5" s="174"/>
      <c r="M5" s="174"/>
      <c r="N5" s="173"/>
      <c r="O5" s="174"/>
      <c r="P5" s="174"/>
      <c r="Q5" s="174"/>
      <c r="R5" s="174"/>
    </row>
    <row r="6" spans="1:18" x14ac:dyDescent="0.25">
      <c r="E6" s="175"/>
      <c r="F6" s="174"/>
      <c r="G6" s="174"/>
      <c r="H6" s="174"/>
      <c r="I6" s="174"/>
      <c r="J6" s="174"/>
      <c r="K6" s="174"/>
      <c r="L6" s="174"/>
      <c r="M6" s="174"/>
      <c r="N6" s="173"/>
      <c r="O6" s="174"/>
      <c r="P6" s="174"/>
      <c r="Q6" s="174"/>
      <c r="R6" s="174"/>
    </row>
    <row r="7" spans="1:18" x14ac:dyDescent="0.25">
      <c r="E7" s="175"/>
      <c r="F7" s="241"/>
      <c r="G7" s="240" t="e">
        <f>#REF!</f>
        <v>#REF!</v>
      </c>
      <c r="H7" s="812" t="e">
        <f>#REF!</f>
        <v>#REF!</v>
      </c>
      <c r="I7" s="812"/>
      <c r="J7" s="812"/>
      <c r="K7" s="812"/>
      <c r="L7" s="813"/>
      <c r="M7" s="174"/>
      <c r="N7" s="173"/>
      <c r="O7" s="174"/>
      <c r="P7" s="174"/>
      <c r="Q7" s="174"/>
      <c r="R7" s="174"/>
    </row>
    <row r="8" spans="1:18" ht="15" customHeight="1" x14ac:dyDescent="0.25">
      <c r="E8" s="175"/>
      <c r="F8" s="239"/>
      <c r="G8" s="238" t="e">
        <f>#REF!</f>
        <v>#REF!</v>
      </c>
      <c r="H8" s="814" t="e">
        <f>#REF!</f>
        <v>#REF!</v>
      </c>
      <c r="I8" s="814"/>
      <c r="J8" s="814"/>
      <c r="K8" s="814"/>
      <c r="L8" s="815"/>
      <c r="M8" s="174"/>
      <c r="N8" s="173"/>
      <c r="O8" s="818" t="e">
        <f>#REF!</f>
        <v>#REF!</v>
      </c>
      <c r="P8" s="802" t="e">
        <f>#REF!</f>
        <v>#REF!</v>
      </c>
      <c r="Q8" s="802" t="e">
        <f>#REF!</f>
        <v>#REF!</v>
      </c>
      <c r="R8" s="804" t="e">
        <f>#REF!</f>
        <v>#REF!</v>
      </c>
    </row>
    <row r="9" spans="1:18" x14ac:dyDescent="0.25">
      <c r="E9" s="175"/>
      <c r="F9" s="239"/>
      <c r="G9" s="238" t="e">
        <f>#REF!</f>
        <v>#REF!</v>
      </c>
      <c r="H9" s="814" t="e">
        <f>#REF!</f>
        <v>#REF!</v>
      </c>
      <c r="I9" s="814"/>
      <c r="J9" s="814"/>
      <c r="K9" s="814"/>
      <c r="L9" s="815"/>
      <c r="M9" s="174"/>
      <c r="N9" s="173"/>
      <c r="O9" s="819"/>
      <c r="P9" s="803"/>
      <c r="Q9" s="803"/>
      <c r="R9" s="805"/>
    </row>
    <row r="10" spans="1:18" x14ac:dyDescent="0.25">
      <c r="E10" s="175"/>
      <c r="F10" s="237"/>
      <c r="G10" s="236" t="e">
        <f>#REF!</f>
        <v>#REF!</v>
      </c>
      <c r="H10" s="816" t="e">
        <f>#REF!</f>
        <v>#REF!</v>
      </c>
      <c r="I10" s="816"/>
      <c r="J10" s="816"/>
      <c r="K10" s="816"/>
      <c r="L10" s="817"/>
      <c r="M10" s="174"/>
      <c r="N10" s="173"/>
      <c r="O10" s="819"/>
      <c r="P10" s="803"/>
      <c r="Q10" s="803"/>
      <c r="R10" s="805"/>
    </row>
    <row r="11" spans="1:18" x14ac:dyDescent="0.25">
      <c r="E11" s="175"/>
      <c r="F11" s="174"/>
      <c r="G11" s="174"/>
      <c r="H11" s="174"/>
      <c r="I11" s="174"/>
      <c r="J11" s="174"/>
      <c r="K11" s="174"/>
      <c r="L11" s="174"/>
      <c r="M11" s="174"/>
      <c r="N11" s="173"/>
      <c r="O11" s="819"/>
      <c r="P11" s="803"/>
      <c r="Q11" s="803"/>
      <c r="R11" s="805"/>
    </row>
    <row r="12" spans="1:18" x14ac:dyDescent="0.25">
      <c r="E12" s="175"/>
      <c r="F12" s="174"/>
      <c r="G12" s="174"/>
      <c r="H12" s="235"/>
      <c r="I12" s="199"/>
      <c r="J12" s="309" t="e">
        <f>#REF!</f>
        <v>#REF!</v>
      </c>
      <c r="K12" s="244" t="e">
        <f>#REF!</f>
        <v>#REF!</v>
      </c>
      <c r="L12" s="234" t="e">
        <f>#REF!</f>
        <v>#REF!</v>
      </c>
      <c r="M12" s="174"/>
      <c r="N12" s="173"/>
      <c r="O12" s="819"/>
      <c r="P12" s="803"/>
      <c r="Q12" s="803"/>
      <c r="R12" s="805"/>
    </row>
    <row r="13" spans="1:18" x14ac:dyDescent="0.25">
      <c r="E13" s="233"/>
      <c r="F13" s="214" t="e">
        <f>#REF!</f>
        <v>#REF!</v>
      </c>
      <c r="G13" s="197"/>
      <c r="H13" s="196"/>
      <c r="I13" s="214" t="e">
        <f>#REF!</f>
        <v>#REF!</v>
      </c>
      <c r="J13" s="214" t="e">
        <f>#REF!</f>
        <v>#REF!</v>
      </c>
      <c r="K13" s="196"/>
      <c r="L13" s="214" t="e">
        <f>#REF!</f>
        <v>#REF!</v>
      </c>
      <c r="M13" s="196"/>
      <c r="N13" s="287" t="e">
        <f>#REF!</f>
        <v>#REF!</v>
      </c>
      <c r="O13" s="819"/>
      <c r="P13" s="803"/>
      <c r="Q13" s="803"/>
      <c r="R13" s="805"/>
    </row>
    <row r="14" spans="1:18" x14ac:dyDescent="0.25">
      <c r="E14" s="232"/>
      <c r="F14" s="308" t="e">
        <f>#REF!</f>
        <v>#REF!</v>
      </c>
      <c r="G14" s="191" t="e">
        <f>#REF!</f>
        <v>#REF!</v>
      </c>
      <c r="H14" s="307" t="e">
        <f>#REF!</f>
        <v>#REF!</v>
      </c>
      <c r="I14" s="307" t="e">
        <f>#REF!</f>
        <v>#REF!</v>
      </c>
      <c r="J14" s="308" t="e">
        <f>#REF!</f>
        <v>#REF!</v>
      </c>
      <c r="K14" s="307" t="e">
        <f>#REF!</f>
        <v>#REF!</v>
      </c>
      <c r="L14" s="175" t="e">
        <f>#REF!</f>
        <v>#REF!</v>
      </c>
      <c r="M14" s="173"/>
      <c r="N14" s="306" t="e">
        <f>#REF!</f>
        <v>#REF!</v>
      </c>
      <c r="O14" s="819"/>
      <c r="P14" s="803"/>
      <c r="Q14" s="803"/>
      <c r="R14" s="805"/>
    </row>
    <row r="15" spans="1:18" x14ac:dyDescent="0.25">
      <c r="A15" s="214" t="s">
        <v>145</v>
      </c>
      <c r="B15" s="197"/>
      <c r="C15" s="196"/>
      <c r="E15" s="231" t="e">
        <f>#REF!</f>
        <v>#REF!</v>
      </c>
      <c r="F15" s="230" t="e">
        <f>#REF!</f>
        <v>#REF!</v>
      </c>
      <c r="G15" s="305" t="e">
        <f>#REF!</f>
        <v>#REF!</v>
      </c>
      <c r="H15" s="304" t="e">
        <f>#REF!</f>
        <v>#REF!</v>
      </c>
      <c r="I15" s="304" t="e">
        <f>#REF!</f>
        <v>#REF!</v>
      </c>
      <c r="J15" s="230" t="e">
        <f>#REF!</f>
        <v>#REF!</v>
      </c>
      <c r="K15" s="304" t="e">
        <f>#REF!</f>
        <v>#REF!</v>
      </c>
      <c r="L15" s="230" t="e">
        <f>#REF!</f>
        <v>#REF!</v>
      </c>
      <c r="M15" s="304" t="e">
        <f>#REF!</f>
        <v>#REF!</v>
      </c>
      <c r="N15" s="303" t="e">
        <f>#REF!</f>
        <v>#REF!</v>
      </c>
      <c r="O15" s="819"/>
      <c r="P15" s="803"/>
      <c r="Q15" s="803"/>
      <c r="R15" s="805"/>
    </row>
    <row r="16" spans="1:18" x14ac:dyDescent="0.25">
      <c r="A16" s="175">
        <v>0</v>
      </c>
      <c r="B16" s="174">
        <v>0</v>
      </c>
      <c r="C16" s="247">
        <f t="shared" ref="C16:C28" si="0">1-(A16+B16)/2/100</f>
        <v>1</v>
      </c>
      <c r="D16" s="266" t="e">
        <f>#REF!-#REF!</f>
        <v>#REF!</v>
      </c>
      <c r="E16" s="229" t="e">
        <f>#REF!</f>
        <v>#REF!</v>
      </c>
      <c r="F16" s="301" t="e">
        <f>#REF!</f>
        <v>#REF!</v>
      </c>
      <c r="G16" s="302" t="e">
        <f>#REF!</f>
        <v>#REF!</v>
      </c>
      <c r="H16" s="300" t="e">
        <f>#REF!</f>
        <v>#REF!</v>
      </c>
      <c r="I16" s="300" t="e">
        <f>#REF!</f>
        <v>#REF!</v>
      </c>
      <c r="J16" s="301" t="e">
        <f>#REF!</f>
        <v>#REF!</v>
      </c>
      <c r="K16" s="300" t="e">
        <f>#REF!</f>
        <v>#REF!</v>
      </c>
      <c r="L16" s="228" t="e">
        <f>#REF!</f>
        <v>#REF!</v>
      </c>
      <c r="M16" s="227" t="e">
        <f>#REF!</f>
        <v>#REF!</v>
      </c>
      <c r="N16" s="188" t="e">
        <f>#REF!</f>
        <v>#REF!</v>
      </c>
      <c r="O16" s="819"/>
      <c r="P16" s="803"/>
      <c r="Q16" s="803"/>
      <c r="R16" s="805"/>
    </row>
    <row r="17" spans="1:18" x14ac:dyDescent="0.25">
      <c r="A17" s="175">
        <v>0</v>
      </c>
      <c r="B17" s="174">
        <v>0</v>
      </c>
      <c r="C17" s="247">
        <f t="shared" si="0"/>
        <v>1</v>
      </c>
      <c r="D17" s="266" t="e">
        <f>#REF!-#REF!</f>
        <v>#REF!</v>
      </c>
      <c r="E17" s="226" t="e">
        <f>#REF!</f>
        <v>#REF!</v>
      </c>
      <c r="F17" s="298" t="e">
        <f>#REF!</f>
        <v>#REF!</v>
      </c>
      <c r="G17" s="299" t="e">
        <f>#REF!</f>
        <v>#REF!</v>
      </c>
      <c r="H17" s="297" t="e">
        <f>#REF!</f>
        <v>#REF!</v>
      </c>
      <c r="I17" s="297" t="e">
        <f>#REF!</f>
        <v>#REF!</v>
      </c>
      <c r="J17" s="298" t="e">
        <f>#REF!</f>
        <v>#REF!</v>
      </c>
      <c r="K17" s="297" t="e">
        <f>#REF!</f>
        <v>#REF!</v>
      </c>
      <c r="L17" s="221" t="e">
        <f>#REF!</f>
        <v>#REF!</v>
      </c>
      <c r="M17" s="220" t="e">
        <f>#REF!</f>
        <v>#REF!</v>
      </c>
      <c r="N17" s="179" t="e">
        <f>#REF!</f>
        <v>#REF!</v>
      </c>
      <c r="O17" s="819"/>
      <c r="P17" s="803"/>
      <c r="Q17" s="803"/>
      <c r="R17" s="805"/>
    </row>
    <row r="18" spans="1:18" x14ac:dyDescent="0.25">
      <c r="A18" s="175">
        <v>0</v>
      </c>
      <c r="B18" s="174">
        <v>0</v>
      </c>
      <c r="C18" s="247">
        <f t="shared" si="0"/>
        <v>1</v>
      </c>
      <c r="D18" s="266" t="e">
        <f>#REF!-#REF!</f>
        <v>#REF!</v>
      </c>
      <c r="E18" s="222" t="e">
        <f>#REF!</f>
        <v>#REF!</v>
      </c>
      <c r="F18" s="298" t="e">
        <f>#REF!</f>
        <v>#REF!</v>
      </c>
      <c r="G18" s="299" t="e">
        <f>#REF!</f>
        <v>#REF!</v>
      </c>
      <c r="H18" s="297" t="e">
        <f>#REF!</f>
        <v>#REF!</v>
      </c>
      <c r="I18" s="297" t="e">
        <f>#REF!</f>
        <v>#REF!</v>
      </c>
      <c r="J18" s="298" t="e">
        <f>#REF!</f>
        <v>#REF!</v>
      </c>
      <c r="K18" s="297" t="e">
        <f>#REF!</f>
        <v>#REF!</v>
      </c>
      <c r="L18" s="221" t="e">
        <f>#REF!</f>
        <v>#REF!</v>
      </c>
      <c r="M18" s="220" t="e">
        <f>#REF!</f>
        <v>#REF!</v>
      </c>
      <c r="N18" s="179" t="e">
        <f>#REF!</f>
        <v>#REF!</v>
      </c>
      <c r="O18" s="819"/>
      <c r="P18" s="803"/>
      <c r="Q18" s="803"/>
      <c r="R18" s="805"/>
    </row>
    <row r="19" spans="1:18" x14ac:dyDescent="0.25">
      <c r="A19" s="175">
        <v>0</v>
      </c>
      <c r="B19" s="174">
        <v>0</v>
      </c>
      <c r="C19" s="247">
        <f t="shared" si="0"/>
        <v>1</v>
      </c>
      <c r="D19" s="266" t="e">
        <f>#REF!-#REF!</f>
        <v>#REF!</v>
      </c>
      <c r="E19" s="225" t="e">
        <f>#REF!</f>
        <v>#REF!</v>
      </c>
      <c r="F19" s="298" t="e">
        <f>#REF!</f>
        <v>#REF!</v>
      </c>
      <c r="G19" s="299" t="e">
        <f>#REF!</f>
        <v>#REF!</v>
      </c>
      <c r="H19" s="297" t="e">
        <f>#REF!</f>
        <v>#REF!</v>
      </c>
      <c r="I19" s="297" t="e">
        <f>#REF!</f>
        <v>#REF!</v>
      </c>
      <c r="J19" s="298" t="e">
        <f>#REF!</f>
        <v>#REF!</v>
      </c>
      <c r="K19" s="297" t="e">
        <f>#REF!</f>
        <v>#REF!</v>
      </c>
      <c r="L19" s="221" t="e">
        <f>#REF!</f>
        <v>#REF!</v>
      </c>
      <c r="M19" s="220" t="e">
        <f>#REF!</f>
        <v>#REF!</v>
      </c>
      <c r="N19" s="179" t="e">
        <f>#REF!</f>
        <v>#REF!</v>
      </c>
      <c r="O19" s="819"/>
      <c r="P19" s="803"/>
      <c r="Q19" s="803"/>
      <c r="R19" s="805"/>
    </row>
    <row r="20" spans="1:18" x14ac:dyDescent="0.25">
      <c r="A20" s="175">
        <v>5</v>
      </c>
      <c r="B20" s="174">
        <v>15</v>
      </c>
      <c r="C20" s="247">
        <f t="shared" si="0"/>
        <v>0.9</v>
      </c>
      <c r="D20" s="266" t="e">
        <f>#REF!-#REF!</f>
        <v>#REF!</v>
      </c>
      <c r="E20" s="224" t="e">
        <f>#REF!</f>
        <v>#REF!</v>
      </c>
      <c r="F20" s="298" t="e">
        <f>#REF!</f>
        <v>#REF!</v>
      </c>
      <c r="G20" s="299" t="e">
        <f>#REF!</f>
        <v>#REF!</v>
      </c>
      <c r="H20" s="297" t="e">
        <f>#REF!</f>
        <v>#REF!</v>
      </c>
      <c r="I20" s="297" t="e">
        <f>#REF!</f>
        <v>#REF!</v>
      </c>
      <c r="J20" s="298" t="e">
        <f>#REF!</f>
        <v>#REF!</v>
      </c>
      <c r="K20" s="297" t="e">
        <f>#REF!</f>
        <v>#REF!</v>
      </c>
      <c r="L20" s="221" t="e">
        <f>#REF!</f>
        <v>#REF!</v>
      </c>
      <c r="M20" s="220" t="e">
        <f>#REF!</f>
        <v>#REF!</v>
      </c>
      <c r="N20" s="179" t="e">
        <f>#REF!</f>
        <v>#REF!</v>
      </c>
      <c r="O20" s="819"/>
      <c r="P20" s="803"/>
      <c r="Q20" s="803"/>
      <c r="R20" s="805"/>
    </row>
    <row r="21" spans="1:18" ht="15" customHeight="1" x14ac:dyDescent="0.25">
      <c r="A21" s="175">
        <v>19</v>
      </c>
      <c r="B21" s="174">
        <v>29</v>
      </c>
      <c r="C21" s="247">
        <f t="shared" si="0"/>
        <v>0.76</v>
      </c>
      <c r="D21" s="266" t="e">
        <f>#REF!-#REF!</f>
        <v>#REF!</v>
      </c>
      <c r="E21" s="223" t="e">
        <f>#REF!</f>
        <v>#REF!</v>
      </c>
      <c r="F21" s="298" t="e">
        <f>#REF!</f>
        <v>#REF!</v>
      </c>
      <c r="G21" s="299" t="e">
        <f>#REF!</f>
        <v>#REF!</v>
      </c>
      <c r="H21" s="297" t="e">
        <f>#REF!</f>
        <v>#REF!</v>
      </c>
      <c r="I21" s="297" t="e">
        <f>#REF!</f>
        <v>#REF!</v>
      </c>
      <c r="J21" s="298" t="e">
        <f>#REF!</f>
        <v>#REF!</v>
      </c>
      <c r="K21" s="297" t="e">
        <f>#REF!</f>
        <v>#REF!</v>
      </c>
      <c r="L21" s="221" t="e">
        <f>#REF!</f>
        <v>#REF!</v>
      </c>
      <c r="M21" s="220" t="e">
        <f>#REF!</f>
        <v>#REF!</v>
      </c>
      <c r="N21" s="179" t="e">
        <f>#REF!</f>
        <v>#REF!</v>
      </c>
      <c r="O21" s="806" t="e">
        <f>#REF!</f>
        <v>#REF!</v>
      </c>
      <c r="P21" s="808" t="e">
        <f>#REF!</f>
        <v>#REF!</v>
      </c>
      <c r="Q21" s="808" t="e">
        <f>#REF!</f>
        <v>#REF!</v>
      </c>
      <c r="R21" s="810" t="e">
        <f>#REF!</f>
        <v>#REF!</v>
      </c>
    </row>
    <row r="22" spans="1:18" x14ac:dyDescent="0.25">
      <c r="A22" s="175">
        <v>36</v>
      </c>
      <c r="B22" s="174">
        <v>46</v>
      </c>
      <c r="C22" s="247">
        <f t="shared" si="0"/>
        <v>0.59000000000000008</v>
      </c>
      <c r="D22" s="266" t="e">
        <f>#REF!-#REF!</f>
        <v>#REF!</v>
      </c>
      <c r="E22" s="222" t="e">
        <f>#REF!</f>
        <v>#REF!</v>
      </c>
      <c r="F22" s="298" t="e">
        <f>#REF!</f>
        <v>#REF!</v>
      </c>
      <c r="G22" s="299" t="e">
        <f>#REF!</f>
        <v>#REF!</v>
      </c>
      <c r="H22" s="297" t="e">
        <f>#REF!</f>
        <v>#REF!</v>
      </c>
      <c r="I22" s="297" t="e">
        <f>#REF!</f>
        <v>#REF!</v>
      </c>
      <c r="J22" s="298" t="e">
        <f>#REF!</f>
        <v>#REF!</v>
      </c>
      <c r="K22" s="297" t="e">
        <f>#REF!</f>
        <v>#REF!</v>
      </c>
      <c r="L22" s="221" t="e">
        <f>#REF!</f>
        <v>#REF!</v>
      </c>
      <c r="M22" s="220" t="e">
        <f>#REF!</f>
        <v>#REF!</v>
      </c>
      <c r="N22" s="179" t="e">
        <f>#REF!</f>
        <v>#REF!</v>
      </c>
      <c r="O22" s="806"/>
      <c r="P22" s="808"/>
      <c r="Q22" s="808"/>
      <c r="R22" s="810"/>
    </row>
    <row r="23" spans="1:18" x14ac:dyDescent="0.25">
      <c r="A23" s="175">
        <v>53</v>
      </c>
      <c r="B23" s="174">
        <v>63</v>
      </c>
      <c r="C23" s="247">
        <f t="shared" si="0"/>
        <v>0.42000000000000004</v>
      </c>
      <c r="D23" s="266" t="e">
        <f>#REF!-#REF!</f>
        <v>#REF!</v>
      </c>
      <c r="E23" s="222" t="e">
        <f>#REF!</f>
        <v>#REF!</v>
      </c>
      <c r="F23" s="298" t="e">
        <f>#REF!</f>
        <v>#REF!</v>
      </c>
      <c r="G23" s="299" t="e">
        <f>#REF!</f>
        <v>#REF!</v>
      </c>
      <c r="H23" s="297" t="e">
        <f>#REF!</f>
        <v>#REF!</v>
      </c>
      <c r="I23" s="297" t="e">
        <f>#REF!</f>
        <v>#REF!</v>
      </c>
      <c r="J23" s="298" t="e">
        <f>#REF!</f>
        <v>#REF!</v>
      </c>
      <c r="K23" s="297" t="e">
        <f>#REF!</f>
        <v>#REF!</v>
      </c>
      <c r="L23" s="221" t="e">
        <f>#REF!</f>
        <v>#REF!</v>
      </c>
      <c r="M23" s="220" t="e">
        <f>#REF!</f>
        <v>#REF!</v>
      </c>
      <c r="N23" s="179" t="e">
        <f>#REF!</f>
        <v>#REF!</v>
      </c>
      <c r="O23" s="806"/>
      <c r="P23" s="808"/>
      <c r="Q23" s="808"/>
      <c r="R23" s="810"/>
    </row>
    <row r="24" spans="1:18" x14ac:dyDescent="0.25">
      <c r="A24" s="175">
        <v>67</v>
      </c>
      <c r="B24" s="174">
        <v>77</v>
      </c>
      <c r="C24" s="247">
        <f t="shared" si="0"/>
        <v>0.28000000000000003</v>
      </c>
      <c r="D24" s="266" t="e">
        <f>#REF!-#REF!</f>
        <v>#REF!</v>
      </c>
      <c r="E24" s="222" t="e">
        <f>#REF!</f>
        <v>#REF!</v>
      </c>
      <c r="F24" s="298" t="e">
        <f>#REF!</f>
        <v>#REF!</v>
      </c>
      <c r="G24" s="299" t="e">
        <f>#REF!</f>
        <v>#REF!</v>
      </c>
      <c r="H24" s="297" t="e">
        <f>#REF!</f>
        <v>#REF!</v>
      </c>
      <c r="I24" s="297" t="e">
        <f>#REF!</f>
        <v>#REF!</v>
      </c>
      <c r="J24" s="298" t="e">
        <f>#REF!</f>
        <v>#REF!</v>
      </c>
      <c r="K24" s="297" t="e">
        <f>#REF!</f>
        <v>#REF!</v>
      </c>
      <c r="L24" s="221" t="e">
        <f>#REF!</f>
        <v>#REF!</v>
      </c>
      <c r="M24" s="220" t="e">
        <f>#REF!</f>
        <v>#REF!</v>
      </c>
      <c r="N24" s="179" t="e">
        <f>#REF!</f>
        <v>#REF!</v>
      </c>
      <c r="O24" s="806"/>
      <c r="P24" s="808"/>
      <c r="Q24" s="808"/>
      <c r="R24" s="810"/>
    </row>
    <row r="25" spans="1:18" x14ac:dyDescent="0.25">
      <c r="A25" s="175">
        <v>80</v>
      </c>
      <c r="B25" s="174">
        <v>88</v>
      </c>
      <c r="C25" s="247">
        <f t="shared" si="0"/>
        <v>0.16000000000000003</v>
      </c>
      <c r="D25" s="266" t="e">
        <f>#REF!-#REF!</f>
        <v>#REF!</v>
      </c>
      <c r="E25" s="222" t="e">
        <f>#REF!</f>
        <v>#REF!</v>
      </c>
      <c r="F25" s="298" t="e">
        <f>#REF!</f>
        <v>#REF!</v>
      </c>
      <c r="G25" s="299" t="e">
        <f>#REF!</f>
        <v>#REF!</v>
      </c>
      <c r="H25" s="297" t="e">
        <f>#REF!</f>
        <v>#REF!</v>
      </c>
      <c r="I25" s="297" t="e">
        <f>#REF!</f>
        <v>#REF!</v>
      </c>
      <c r="J25" s="298" t="e">
        <f>#REF!</f>
        <v>#REF!</v>
      </c>
      <c r="K25" s="297" t="e">
        <f>#REF!</f>
        <v>#REF!</v>
      </c>
      <c r="L25" s="221" t="e">
        <f>#REF!</f>
        <v>#REF!</v>
      </c>
      <c r="M25" s="220" t="e">
        <f>#REF!</f>
        <v>#REF!</v>
      </c>
      <c r="N25" s="179" t="e">
        <f>#REF!</f>
        <v>#REF!</v>
      </c>
      <c r="O25" s="806"/>
      <c r="P25" s="808"/>
      <c r="Q25" s="808"/>
      <c r="R25" s="810"/>
    </row>
    <row r="26" spans="1:18" x14ac:dyDescent="0.25">
      <c r="A26" s="175">
        <v>89</v>
      </c>
      <c r="B26" s="174">
        <v>97</v>
      </c>
      <c r="C26" s="247">
        <f t="shared" si="0"/>
        <v>6.9999999999999951E-2</v>
      </c>
      <c r="D26" s="266" t="e">
        <f>#REF!-#REF!</f>
        <v>#REF!</v>
      </c>
      <c r="E26" s="222" t="e">
        <f>#REF!</f>
        <v>#REF!</v>
      </c>
      <c r="F26" s="298" t="e">
        <f>#REF!</f>
        <v>#REF!</v>
      </c>
      <c r="G26" s="299" t="e">
        <f>#REF!</f>
        <v>#REF!</v>
      </c>
      <c r="H26" s="297" t="e">
        <f>#REF!</f>
        <v>#REF!</v>
      </c>
      <c r="I26" s="297" t="e">
        <f>#REF!</f>
        <v>#REF!</v>
      </c>
      <c r="J26" s="298" t="e">
        <f>#REF!</f>
        <v>#REF!</v>
      </c>
      <c r="K26" s="297" t="e">
        <f>#REF!</f>
        <v>#REF!</v>
      </c>
      <c r="L26" s="221" t="e">
        <f>#REF!</f>
        <v>#REF!</v>
      </c>
      <c r="M26" s="220" t="e">
        <f>#REF!</f>
        <v>#REF!</v>
      </c>
      <c r="N26" s="179" t="e">
        <f>#REF!</f>
        <v>#REF!</v>
      </c>
      <c r="O26" s="807"/>
      <c r="P26" s="809"/>
      <c r="Q26" s="809"/>
      <c r="R26" s="811"/>
    </row>
    <row r="27" spans="1:18" x14ac:dyDescent="0.25">
      <c r="A27" s="175">
        <v>95</v>
      </c>
      <c r="B27" s="174">
        <v>100</v>
      </c>
      <c r="C27" s="247">
        <f t="shared" si="0"/>
        <v>2.5000000000000022E-2</v>
      </c>
      <c r="D27" s="266" t="e">
        <f>#REF!-#REF!</f>
        <v>#REF!</v>
      </c>
      <c r="E27" s="222" t="e">
        <f>#REF!</f>
        <v>#REF!</v>
      </c>
      <c r="F27" s="298" t="e">
        <f>#REF!</f>
        <v>#REF!</v>
      </c>
      <c r="G27" s="299" t="e">
        <f>#REF!</f>
        <v>#REF!</v>
      </c>
      <c r="H27" s="297" t="e">
        <f>#REF!</f>
        <v>#REF!</v>
      </c>
      <c r="I27" s="297" t="e">
        <f>#REF!</f>
        <v>#REF!</v>
      </c>
      <c r="J27" s="298" t="e">
        <f>#REF!</f>
        <v>#REF!</v>
      </c>
      <c r="K27" s="297" t="e">
        <f>#REF!</f>
        <v>#REF!</v>
      </c>
      <c r="L27" s="221" t="e">
        <f>#REF!</f>
        <v>#REF!</v>
      </c>
      <c r="M27" s="220" t="e">
        <f>#REF!</f>
        <v>#REF!</v>
      </c>
      <c r="N27" s="179" t="e">
        <f>#REF!</f>
        <v>#REF!</v>
      </c>
      <c r="O27" s="186"/>
      <c r="P27" s="186"/>
      <c r="Q27" s="186"/>
      <c r="R27" s="186"/>
    </row>
    <row r="28" spans="1:18" x14ac:dyDescent="0.25">
      <c r="A28" s="172">
        <v>98</v>
      </c>
      <c r="B28" s="171">
        <v>100</v>
      </c>
      <c r="C28" s="245">
        <f t="shared" si="0"/>
        <v>1.0000000000000009E-2</v>
      </c>
      <c r="D28" s="266" t="e">
        <f>#REF!-#REF!</f>
        <v>#REF!</v>
      </c>
      <c r="E28" s="222" t="e">
        <f>#REF!</f>
        <v>#REF!</v>
      </c>
      <c r="F28" s="298" t="e">
        <f>#REF!</f>
        <v>#REF!</v>
      </c>
      <c r="G28" s="299" t="e">
        <f>#REF!</f>
        <v>#REF!</v>
      </c>
      <c r="H28" s="297" t="e">
        <f>#REF!</f>
        <v>#REF!</v>
      </c>
      <c r="I28" s="297" t="e">
        <f>#REF!</f>
        <v>#REF!</v>
      </c>
      <c r="J28" s="298" t="e">
        <f>#REF!</f>
        <v>#REF!</v>
      </c>
      <c r="K28" s="297" t="e">
        <f>#REF!</f>
        <v>#REF!</v>
      </c>
      <c r="L28" s="221" t="e">
        <f>#REF!</f>
        <v>#REF!</v>
      </c>
      <c r="M28" s="220" t="e">
        <f>#REF!</f>
        <v>#REF!</v>
      </c>
      <c r="N28" s="179" t="e">
        <f>#REF!</f>
        <v>#REF!</v>
      </c>
      <c r="O28" s="186"/>
      <c r="P28" s="186"/>
      <c r="Q28" s="186"/>
      <c r="R28" s="186"/>
    </row>
    <row r="29" spans="1:18" x14ac:dyDescent="0.25">
      <c r="E29" s="219" t="e">
        <f>#REF!</f>
        <v>#REF!</v>
      </c>
      <c r="F29" s="295" t="e">
        <f>#REF!</f>
        <v>#REF!</v>
      </c>
      <c r="G29" s="296" t="e">
        <f>#REF!</f>
        <v>#REF!</v>
      </c>
      <c r="H29" s="294" t="e">
        <f>#REF!</f>
        <v>#REF!</v>
      </c>
      <c r="I29" s="294" t="e">
        <f>#REF!</f>
        <v>#REF!</v>
      </c>
      <c r="J29" s="295" t="e">
        <f>#REF!</f>
        <v>#REF!</v>
      </c>
      <c r="K29" s="294" t="e">
        <f>#REF!</f>
        <v>#REF!</v>
      </c>
      <c r="L29" s="218" t="e">
        <f>#REF!</f>
        <v>#REF!</v>
      </c>
      <c r="M29" s="217" t="e">
        <f>#REF!</f>
        <v>#REF!</v>
      </c>
      <c r="N29" s="176" t="e">
        <f>#REF!</f>
        <v>#REF!</v>
      </c>
      <c r="O29" s="186"/>
      <c r="P29" s="186"/>
      <c r="Q29" s="186"/>
      <c r="R29" s="186"/>
    </row>
    <row r="30" spans="1:18" x14ac:dyDescent="0.25">
      <c r="E30" s="216" t="e">
        <f>#REF!</f>
        <v>#REF!</v>
      </c>
      <c r="F30" s="292" t="e">
        <f>#REF!</f>
        <v>#REF!</v>
      </c>
      <c r="G30" s="293" t="e">
        <f>#REF!</f>
        <v>#REF!</v>
      </c>
      <c r="H30" s="291" t="e">
        <f>#REF!</f>
        <v>#REF!</v>
      </c>
      <c r="I30" s="291" t="e">
        <f>#REF!</f>
        <v>#REF!</v>
      </c>
      <c r="J30" s="292" t="e">
        <f>#REF!</f>
        <v>#REF!</v>
      </c>
      <c r="K30" s="291" t="e">
        <f>#REF!</f>
        <v>#REF!</v>
      </c>
      <c r="L30" s="215" t="e">
        <f>#REF!</f>
        <v>#REF!</v>
      </c>
      <c r="M30" s="174"/>
      <c r="N30" s="173"/>
      <c r="O30" s="174"/>
      <c r="P30" s="174"/>
      <c r="Q30" s="174"/>
      <c r="R30" s="174"/>
    </row>
    <row r="31" spans="1:18" x14ac:dyDescent="0.25">
      <c r="E31" s="175"/>
      <c r="F31" s="174"/>
      <c r="G31" s="214"/>
      <c r="H31" s="197"/>
      <c r="I31" s="213" t="e">
        <f>#REF!</f>
        <v>#REF!</v>
      </c>
      <c r="J31" s="212" t="e">
        <f>#REF!</f>
        <v>#REF!</v>
      </c>
      <c r="K31" s="211" t="e">
        <f>#REF!</f>
        <v>#REF!</v>
      </c>
      <c r="L31" s="197"/>
      <c r="M31" s="197"/>
      <c r="N31" s="196"/>
      <c r="O31" s="174"/>
      <c r="P31" s="174"/>
      <c r="Q31" s="174"/>
      <c r="R31" s="174"/>
    </row>
    <row r="32" spans="1:18" x14ac:dyDescent="0.25">
      <c r="E32" s="175"/>
      <c r="F32" s="174"/>
      <c r="G32" s="210"/>
      <c r="H32" s="206"/>
      <c r="I32" s="209" t="e">
        <f>#REF!</f>
        <v>#REF!</v>
      </c>
      <c r="J32" s="208" t="e">
        <f>#REF!</f>
        <v>#REF!</v>
      </c>
      <c r="K32" s="207" t="e">
        <f>#REF!</f>
        <v>#REF!</v>
      </c>
      <c r="L32" s="206"/>
      <c r="M32" s="206"/>
      <c r="N32" s="205"/>
      <c r="O32" s="174"/>
      <c r="P32" s="174"/>
      <c r="Q32" s="174"/>
      <c r="R32" s="174"/>
    </row>
    <row r="33" spans="5:49" ht="15.75" x14ac:dyDescent="0.25">
      <c r="E33" s="175"/>
      <c r="F33" s="174"/>
      <c r="G33" s="204"/>
      <c r="H33" s="201"/>
      <c r="I33" s="201"/>
      <c r="J33" s="203" t="e">
        <f>#REF!</f>
        <v>#REF!</v>
      </c>
      <c r="K33" s="202" t="e">
        <f>#REF!</f>
        <v>#REF!</v>
      </c>
      <c r="L33" s="201"/>
      <c r="M33" s="201"/>
      <c r="N33" s="200"/>
      <c r="O33" s="290"/>
      <c r="P33" s="290"/>
      <c r="Q33" s="290"/>
      <c r="R33" s="290"/>
    </row>
    <row r="34" spans="5:49" x14ac:dyDescent="0.25">
      <c r="E34" s="175"/>
      <c r="F34" s="174"/>
      <c r="G34" s="174"/>
      <c r="H34" s="174"/>
      <c r="I34" s="174"/>
      <c r="J34" s="174"/>
      <c r="K34" s="174"/>
      <c r="L34" s="174"/>
      <c r="M34" s="174"/>
      <c r="N34" s="173"/>
      <c r="O34" s="174"/>
      <c r="P34" s="174"/>
      <c r="Q34" s="174"/>
      <c r="R34" s="174"/>
    </row>
    <row r="35" spans="5:49" x14ac:dyDescent="0.25">
      <c r="E35" s="175"/>
      <c r="F35" s="174"/>
      <c r="G35" s="174"/>
      <c r="H35" s="174"/>
      <c r="I35" s="174"/>
      <c r="J35" s="198" t="e">
        <f>#REF!</f>
        <v>#REF!</v>
      </c>
      <c r="K35" s="197"/>
      <c r="L35" s="197"/>
      <c r="M35" s="196"/>
      <c r="N35" s="173"/>
      <c r="O35" s="174"/>
      <c r="P35" s="174"/>
      <c r="Q35" s="174"/>
      <c r="R35" s="174"/>
    </row>
    <row r="36" spans="5:49" x14ac:dyDescent="0.25">
      <c r="E36" s="175"/>
      <c r="F36" s="174"/>
      <c r="G36" s="174"/>
      <c r="H36" s="174"/>
      <c r="I36" s="174"/>
      <c r="J36" s="172"/>
      <c r="K36" s="171"/>
      <c r="L36" s="195" t="e">
        <f>#REF!</f>
        <v>#REF!</v>
      </c>
      <c r="M36" s="194" t="e">
        <f>#REF!</f>
        <v>#REF!</v>
      </c>
      <c r="N36" s="173"/>
      <c r="O36" s="174"/>
      <c r="P36" s="174"/>
      <c r="Q36" s="174"/>
      <c r="R36" s="174"/>
    </row>
    <row r="37" spans="5:49" x14ac:dyDescent="0.25">
      <c r="E37" s="175"/>
      <c r="F37" s="174"/>
      <c r="G37" s="174"/>
      <c r="H37" s="174"/>
      <c r="I37" s="174"/>
      <c r="J37" s="289" t="e">
        <f>#REF!</f>
        <v>#REF!</v>
      </c>
      <c r="K37" s="193" t="e">
        <f>#REF!</f>
        <v>#REF!</v>
      </c>
      <c r="L37" s="192" t="e">
        <f>#REF!</f>
        <v>#REF!</v>
      </c>
      <c r="M37" s="289" t="e">
        <f>#REF!</f>
        <v>#REF!</v>
      </c>
      <c r="N37" s="173"/>
      <c r="O37" s="174"/>
      <c r="P37" s="174"/>
      <c r="Q37" s="174"/>
      <c r="R37" s="174"/>
      <c r="U37" s="267"/>
      <c r="V37" s="267"/>
    </row>
    <row r="38" spans="5:49" x14ac:dyDescent="0.25">
      <c r="E38" s="175"/>
      <c r="F38" s="174"/>
      <c r="G38" s="174"/>
      <c r="H38" s="174"/>
      <c r="I38" s="174"/>
      <c r="J38" s="190" t="e">
        <f>#REF!</f>
        <v>#REF!</v>
      </c>
      <c r="K38" s="189" t="e">
        <f>#REF!</f>
        <v>#REF!</v>
      </c>
      <c r="L38" s="188" t="e">
        <f>#REF!</f>
        <v>#REF!</v>
      </c>
      <c r="M38" s="188" t="e">
        <f>#REF!</f>
        <v>#REF!</v>
      </c>
      <c r="N38" s="173"/>
      <c r="O38" s="174"/>
      <c r="P38" s="174"/>
      <c r="Q38" s="174"/>
      <c r="R38" s="174"/>
      <c r="T38" s="265"/>
      <c r="U38" s="269"/>
      <c r="V38" s="269"/>
      <c r="AE38" s="214"/>
      <c r="AF38" s="288" t="s">
        <v>144</v>
      </c>
      <c r="AG38" s="287" t="str">
        <f>VLOOKUP(MAX(AE43:AE56),AD43:AH56,4)</f>
        <v>Pan</v>
      </c>
      <c r="AO38" s="214" t="s">
        <v>143</v>
      </c>
      <c r="AP38" s="196" t="e">
        <f>1/AG39</f>
        <v>#DIV/0!</v>
      </c>
      <c r="AR38" s="214"/>
      <c r="AS38" s="197"/>
      <c r="AT38" s="197"/>
      <c r="AU38" s="197"/>
      <c r="AV38" s="214" t="s">
        <v>143</v>
      </c>
      <c r="AW38" s="196" t="e">
        <f>SLOPE(AT43:AT56,AR43:AR56)</f>
        <v>#REF!</v>
      </c>
    </row>
    <row r="39" spans="5:49" x14ac:dyDescent="0.25">
      <c r="E39" s="175"/>
      <c r="F39" s="174"/>
      <c r="G39" s="174"/>
      <c r="H39" s="174"/>
      <c r="I39" s="174"/>
      <c r="J39" s="187" t="e">
        <f>#REF!</f>
        <v>#REF!</v>
      </c>
      <c r="K39" s="180" t="e">
        <f>#REF!</f>
        <v>#REF!</v>
      </c>
      <c r="L39" s="179" t="e">
        <f>#REF!</f>
        <v>#REF!</v>
      </c>
      <c r="M39" s="179" t="e">
        <f>#REF!</f>
        <v>#REF!</v>
      </c>
      <c r="N39" s="173"/>
      <c r="O39" s="174"/>
      <c r="P39" s="174"/>
      <c r="Q39" s="174"/>
      <c r="R39" s="174"/>
      <c r="T39" s="265"/>
      <c r="U39" s="269"/>
      <c r="V39" s="269"/>
      <c r="AE39" s="172"/>
      <c r="AF39" s="286" t="s">
        <v>128</v>
      </c>
      <c r="AG39" s="285">
        <f>VLOOKUP(MAX(AE43:AE56),AD43:AH56,5)</f>
        <v>0</v>
      </c>
      <c r="AO39" s="175" t="s">
        <v>142</v>
      </c>
      <c r="AP39" s="173">
        <v>0</v>
      </c>
      <c r="AR39" s="175"/>
      <c r="AS39" s="174"/>
      <c r="AT39" s="174"/>
      <c r="AU39" s="174"/>
      <c r="AV39" s="175" t="s">
        <v>142</v>
      </c>
      <c r="AW39" s="173" t="e">
        <f>INTERCEPT(AT43:AT56,AR43:AR56)</f>
        <v>#REF!</v>
      </c>
    </row>
    <row r="40" spans="5:49" x14ac:dyDescent="0.25">
      <c r="E40" s="175"/>
      <c r="F40" s="174"/>
      <c r="G40" s="174"/>
      <c r="H40" s="174"/>
      <c r="I40" s="174"/>
      <c r="J40" s="181" t="e">
        <f>#REF!</f>
        <v>#REF!</v>
      </c>
      <c r="K40" s="180" t="e">
        <f>#REF!</f>
        <v>#REF!</v>
      </c>
      <c r="L40" s="179" t="e">
        <f>#REF!</f>
        <v>#REF!</v>
      </c>
      <c r="M40" s="179" t="e">
        <f>#REF!</f>
        <v>#REF!</v>
      </c>
      <c r="N40" s="173"/>
      <c r="O40" s="174"/>
      <c r="P40" s="174"/>
      <c r="Q40" s="174"/>
      <c r="R40" s="174"/>
      <c r="T40" s="265"/>
      <c r="AF40" s="169" t="str">
        <f>"Nominal Maximum Size = "&amp;AG38</f>
        <v>Nominal Maximum Size = Pan</v>
      </c>
      <c r="AO40" s="172" t="s">
        <v>140</v>
      </c>
      <c r="AP40" s="256">
        <v>7.0000000000000007E-2</v>
      </c>
      <c r="AR40" s="284" t="s">
        <v>141</v>
      </c>
      <c r="AS40" s="174"/>
      <c r="AT40" s="174"/>
      <c r="AU40" s="174"/>
      <c r="AV40" s="172" t="s">
        <v>140</v>
      </c>
      <c r="AW40" s="245">
        <v>7.0000000000000007E-2</v>
      </c>
    </row>
    <row r="41" spans="5:49" x14ac:dyDescent="0.25">
      <c r="E41" s="175"/>
      <c r="F41" s="174"/>
      <c r="G41" s="174"/>
      <c r="H41" s="174"/>
      <c r="I41" s="174"/>
      <c r="J41" s="184" t="e">
        <f>#REF!</f>
        <v>#REF!</v>
      </c>
      <c r="K41" s="180" t="e">
        <f>#REF!</f>
        <v>#REF!</v>
      </c>
      <c r="L41" s="179" t="e">
        <f>#REF!</f>
        <v>#REF!</v>
      </c>
      <c r="M41" s="179" t="e">
        <f>#REF!</f>
        <v>#REF!</v>
      </c>
      <c r="N41" s="173"/>
      <c r="O41" s="174"/>
      <c r="P41" s="174"/>
      <c r="Q41" s="174"/>
      <c r="R41" s="174"/>
      <c r="AD41" s="235" t="s">
        <v>139</v>
      </c>
      <c r="AE41" s="199"/>
      <c r="AF41" s="199"/>
      <c r="AG41" s="199"/>
      <c r="AH41" s="234"/>
      <c r="AK41" s="283">
        <v>1</v>
      </c>
      <c r="AR41" s="175"/>
      <c r="AS41" s="174"/>
      <c r="AT41" s="174"/>
      <c r="AU41" s="174"/>
      <c r="AV41" s="174"/>
      <c r="AW41" s="173"/>
    </row>
    <row r="42" spans="5:49" x14ac:dyDescent="0.25">
      <c r="E42" s="175"/>
      <c r="F42" s="174"/>
      <c r="G42" s="174"/>
      <c r="H42" s="174"/>
      <c r="I42" s="174"/>
      <c r="J42" s="183" t="e">
        <f>#REF!</f>
        <v>#REF!</v>
      </c>
      <c r="K42" s="180" t="e">
        <f>#REF!</f>
        <v>#REF!</v>
      </c>
      <c r="L42" s="179" t="e">
        <f>#REF!</f>
        <v>#REF!</v>
      </c>
      <c r="M42" s="179" t="e">
        <f>#REF!</f>
        <v>#REF!</v>
      </c>
      <c r="N42" s="173"/>
      <c r="O42" s="174"/>
      <c r="P42" s="174"/>
      <c r="Q42" s="174"/>
      <c r="R42" s="174"/>
      <c r="AD42" s="172" t="s">
        <v>138</v>
      </c>
      <c r="AE42" s="171" t="s">
        <v>137</v>
      </c>
      <c r="AF42" s="254" t="e">
        <f>AM42</f>
        <v>#REF!</v>
      </c>
      <c r="AG42" s="254" t="str">
        <f>AL42</f>
        <v>Mesh</v>
      </c>
      <c r="AH42" s="282" t="s">
        <v>128</v>
      </c>
      <c r="AK42" s="214"/>
      <c r="AL42" s="197" t="str">
        <f>AD59</f>
        <v>Mesh</v>
      </c>
      <c r="AM42" s="280" t="e">
        <f>#REF!</f>
        <v>#REF!</v>
      </c>
      <c r="AN42" s="197" t="s">
        <v>136</v>
      </c>
      <c r="AO42" s="197" t="s">
        <v>119</v>
      </c>
      <c r="AP42" s="196" t="s">
        <v>118</v>
      </c>
      <c r="AQ42" s="281" t="s">
        <v>59</v>
      </c>
      <c r="AR42" s="175">
        <f>ROUND((AG39-$AH$74)*$AK$41,0)</f>
        <v>0</v>
      </c>
      <c r="AS42" s="197" t="str">
        <f>AD59</f>
        <v>Mesh</v>
      </c>
      <c r="AT42" s="280" t="e">
        <f>#REF!</f>
        <v>#REF!</v>
      </c>
      <c r="AU42" s="197" t="s">
        <v>135</v>
      </c>
      <c r="AV42" s="197" t="s">
        <v>119</v>
      </c>
      <c r="AW42" s="196" t="s">
        <v>118</v>
      </c>
    </row>
    <row r="43" spans="5:49" x14ac:dyDescent="0.25">
      <c r="E43" s="175"/>
      <c r="F43" s="174"/>
      <c r="G43" s="174"/>
      <c r="H43" s="174"/>
      <c r="I43" s="174"/>
      <c r="J43" s="182" t="e">
        <f>#REF!</f>
        <v>#REF!</v>
      </c>
      <c r="K43" s="180" t="e">
        <f>#REF!</f>
        <v>#REF!</v>
      </c>
      <c r="L43" s="179" t="e">
        <f>#REF!</f>
        <v>#REF!</v>
      </c>
      <c r="M43" s="179" t="e">
        <f>#REF!</f>
        <v>#REF!</v>
      </c>
      <c r="N43" s="173"/>
      <c r="O43" s="174"/>
      <c r="P43" s="174"/>
      <c r="Q43" s="174"/>
      <c r="R43" s="174"/>
      <c r="AD43" s="214">
        <v>1</v>
      </c>
      <c r="AE43" s="197">
        <v>1</v>
      </c>
      <c r="AF43" s="279" t="e">
        <f>AM56</f>
        <v>#REF!</v>
      </c>
      <c r="AG43" s="279" t="str">
        <f>AL56</f>
        <v>Pan</v>
      </c>
      <c r="AH43" s="278">
        <f>AH74</f>
        <v>0</v>
      </c>
      <c r="AK43" s="175">
        <f t="shared" ref="AK43:AK56" si="1">ROUND((AH61-$AH$74)*$AK$41,0)</f>
        <v>131</v>
      </c>
      <c r="AL43" s="174" t="str">
        <f t="shared" ref="AL43:AL56" si="2">AD61</f>
        <v>2 in.</v>
      </c>
      <c r="AM43" s="186" t="e">
        <f>IF(#REF!=1,NA(),#REF!)</f>
        <v>#REF!</v>
      </c>
      <c r="AN43" s="186" t="e">
        <f t="shared" ref="AN43:AN55" si="3">IF(AL43=$AG$38,1,NA())</f>
        <v>#N/A</v>
      </c>
      <c r="AO43" s="186" t="e">
        <f>AP38*AK43-AP40</f>
        <v>#DIV/0!</v>
      </c>
      <c r="AP43" s="274" t="e">
        <f>AP38*AK43+AP40</f>
        <v>#DIV/0!</v>
      </c>
      <c r="AR43" s="175" t="str">
        <f t="shared" ref="AR43:AR56" si="4">IF(AK43&gt;$AR$42,"",AK43)</f>
        <v/>
      </c>
      <c r="AS43" s="174"/>
      <c r="AT43" s="186" t="str">
        <f t="shared" ref="AT43:AT56" si="5">IF(AK43&gt;$AR$42,"",AM43)</f>
        <v/>
      </c>
      <c r="AU43" s="186" t="e">
        <f>AK43*$AW$38+$AW$39</f>
        <v>#REF!</v>
      </c>
      <c r="AV43" s="186" t="e">
        <f>AU43-$AW$40</f>
        <v>#REF!</v>
      </c>
      <c r="AW43" s="274" t="str">
        <f t="shared" ref="AW43:AW56" si="6">IF(ISNUMBER(AU43),AU43+$AW$40,"")</f>
        <v/>
      </c>
    </row>
    <row r="44" spans="5:49" x14ac:dyDescent="0.25">
      <c r="E44" s="175"/>
      <c r="F44" s="174"/>
      <c r="G44" s="174"/>
      <c r="H44" s="174"/>
      <c r="I44" s="174"/>
      <c r="J44" s="181" t="e">
        <f>#REF!</f>
        <v>#REF!</v>
      </c>
      <c r="K44" s="180" t="e">
        <f>#REF!</f>
        <v>#REF!</v>
      </c>
      <c r="L44" s="179" t="e">
        <f>#REF!</f>
        <v>#REF!</v>
      </c>
      <c r="M44" s="179" t="e">
        <f>#REF!</f>
        <v>#REF!</v>
      </c>
      <c r="N44" s="173"/>
      <c r="O44" s="174"/>
      <c r="P44" s="174"/>
      <c r="Q44" s="174"/>
      <c r="R44" s="174"/>
      <c r="AD44" s="175">
        <v>2</v>
      </c>
      <c r="AE44" s="174">
        <f t="shared" ref="AE44:AE56" si="7">IF(ISNUMBER(AF44),IF(AF43&lt;=0.9,AE43+1,0),0)</f>
        <v>0</v>
      </c>
      <c r="AF44" s="251" t="e">
        <f>AM55</f>
        <v>#REF!</v>
      </c>
      <c r="AG44" s="251" t="str">
        <f>AL55</f>
        <v>No. 200</v>
      </c>
      <c r="AH44" s="277">
        <f>AH73</f>
        <v>6.9367217454368229</v>
      </c>
      <c r="AK44" s="175">
        <f t="shared" si="1"/>
        <v>115</v>
      </c>
      <c r="AL44" s="174" t="str">
        <f t="shared" si="2"/>
        <v>1 1/2 in.</v>
      </c>
      <c r="AM44" s="186" t="e">
        <f>IF(#REF!=1,NA(),#REF!)</f>
        <v>#REF!</v>
      </c>
      <c r="AN44" s="186" t="e">
        <f t="shared" si="3"/>
        <v>#N/A</v>
      </c>
      <c r="AO44" s="186" t="e">
        <f t="shared" ref="AO44:AO56" si="8">IF(ISNA(AN44),NA(),AN44-$AP$40)</f>
        <v>#N/A</v>
      </c>
      <c r="AP44" s="274" t="e">
        <f t="shared" ref="AP44:AP56" si="9">IF(ISNA(AN44),NA(),AN44+$AP$40)</f>
        <v>#N/A</v>
      </c>
      <c r="AR44" s="175" t="str">
        <f t="shared" si="4"/>
        <v/>
      </c>
      <c r="AS44" s="174"/>
      <c r="AT44" s="186" t="str">
        <f t="shared" si="5"/>
        <v/>
      </c>
      <c r="AU44" s="186" t="e">
        <f>AK44*$AW$38+$AW$39</f>
        <v>#REF!</v>
      </c>
      <c r="AV44" s="186" t="e">
        <f>AU44-$AW$40</f>
        <v>#REF!</v>
      </c>
      <c r="AW44" s="274" t="str">
        <f t="shared" si="6"/>
        <v/>
      </c>
    </row>
    <row r="45" spans="5:49" x14ac:dyDescent="0.25">
      <c r="E45" s="175"/>
      <c r="F45" s="174"/>
      <c r="G45" s="174"/>
      <c r="H45" s="174"/>
      <c r="I45" s="174"/>
      <c r="J45" s="181" t="e">
        <f>#REF!</f>
        <v>#REF!</v>
      </c>
      <c r="K45" s="180" t="e">
        <f>#REF!</f>
        <v>#REF!</v>
      </c>
      <c r="L45" s="179" t="e">
        <f>#REF!</f>
        <v>#REF!</v>
      </c>
      <c r="M45" s="179" t="e">
        <f>#REF!</f>
        <v>#REF!</v>
      </c>
      <c r="N45" s="173"/>
      <c r="O45" s="174"/>
      <c r="P45" s="174"/>
      <c r="Q45" s="174"/>
      <c r="R45" s="174"/>
      <c r="AD45" s="175">
        <v>3</v>
      </c>
      <c r="AE45" s="174">
        <f t="shared" si="7"/>
        <v>0</v>
      </c>
      <c r="AF45" s="251" t="e">
        <f>AM54</f>
        <v>#REF!</v>
      </c>
      <c r="AG45" s="251" t="str">
        <f>AL54</f>
        <v>No. 100</v>
      </c>
      <c r="AH45" s="277">
        <f>AH72</f>
        <v>9.5045994842303667</v>
      </c>
      <c r="AK45" s="175">
        <f t="shared" si="1"/>
        <v>96</v>
      </c>
      <c r="AL45" s="174" t="str">
        <f t="shared" si="2"/>
        <v>1 in.</v>
      </c>
      <c r="AM45" s="186" t="e">
        <f>IF(#REF!=1,NA(),#REF!)</f>
        <v>#REF!</v>
      </c>
      <c r="AN45" s="186" t="e">
        <f t="shared" si="3"/>
        <v>#N/A</v>
      </c>
      <c r="AO45" s="186" t="e">
        <f t="shared" si="8"/>
        <v>#N/A</v>
      </c>
      <c r="AP45" s="274" t="e">
        <f t="shared" si="9"/>
        <v>#N/A</v>
      </c>
      <c r="AR45" s="175" t="str">
        <f t="shared" si="4"/>
        <v/>
      </c>
      <c r="AS45" s="174"/>
      <c r="AT45" s="186" t="str">
        <f t="shared" si="5"/>
        <v/>
      </c>
      <c r="AU45" s="186" t="e">
        <f>AK45*$AW$38+$AW$39</f>
        <v>#REF!</v>
      </c>
      <c r="AV45" s="186" t="e">
        <f>AU45-$AW$40</f>
        <v>#REF!</v>
      </c>
      <c r="AW45" s="274" t="str">
        <f t="shared" si="6"/>
        <v/>
      </c>
    </row>
    <row r="46" spans="5:49" x14ac:dyDescent="0.25">
      <c r="E46" s="175"/>
      <c r="F46" s="174"/>
      <c r="G46" s="174"/>
      <c r="H46" s="174"/>
      <c r="I46" s="174"/>
      <c r="J46" s="181" t="e">
        <f>#REF!</f>
        <v>#REF!</v>
      </c>
      <c r="K46" s="180" t="e">
        <f>#REF!</f>
        <v>#REF!</v>
      </c>
      <c r="L46" s="179" t="e">
        <f>#REF!</f>
        <v>#REF!</v>
      </c>
      <c r="M46" s="179" t="e">
        <f>#REF!</f>
        <v>#REF!</v>
      </c>
      <c r="N46" s="173"/>
      <c r="O46" s="174"/>
      <c r="P46" s="174"/>
      <c r="Q46" s="174"/>
      <c r="R46" s="174"/>
      <c r="AD46" s="175">
        <v>4</v>
      </c>
      <c r="AE46" s="174">
        <f t="shared" si="7"/>
        <v>0</v>
      </c>
      <c r="AF46" s="251" t="e">
        <f>AM53</f>
        <v>#REF!</v>
      </c>
      <c r="AG46" s="251" t="str">
        <f>AL53</f>
        <v>No. 50</v>
      </c>
      <c r="AH46" s="277">
        <f>AH71</f>
        <v>12.964041189051768</v>
      </c>
      <c r="AK46" s="175">
        <f t="shared" si="1"/>
        <v>84</v>
      </c>
      <c r="AL46" s="174" t="str">
        <f t="shared" si="2"/>
        <v>3/4 in.</v>
      </c>
      <c r="AM46" s="186" t="e">
        <f>IF(#REF!=1,NA(),#REF!)</f>
        <v>#REF!</v>
      </c>
      <c r="AN46" s="186" t="e">
        <f t="shared" si="3"/>
        <v>#N/A</v>
      </c>
      <c r="AO46" s="186" t="e">
        <f t="shared" si="8"/>
        <v>#N/A</v>
      </c>
      <c r="AP46" s="274" t="e">
        <f t="shared" si="9"/>
        <v>#N/A</v>
      </c>
      <c r="AR46" s="175" t="str">
        <f t="shared" si="4"/>
        <v/>
      </c>
      <c r="AS46" s="174"/>
      <c r="AT46" s="186" t="str">
        <f t="shared" si="5"/>
        <v/>
      </c>
      <c r="AU46" s="186" t="e">
        <f>AK46*$AW$38+$AW$39</f>
        <v>#REF!</v>
      </c>
      <c r="AV46" s="186" t="e">
        <f>AU46-$AW$40</f>
        <v>#REF!</v>
      </c>
      <c r="AW46" s="274" t="str">
        <f t="shared" si="6"/>
        <v/>
      </c>
    </row>
    <row r="47" spans="5:49" x14ac:dyDescent="0.25">
      <c r="E47" s="175"/>
      <c r="F47" s="174"/>
      <c r="G47" s="174"/>
      <c r="H47" s="174"/>
      <c r="I47" s="174"/>
      <c r="J47" s="181" t="e">
        <f>#REF!</f>
        <v>#REF!</v>
      </c>
      <c r="K47" s="180" t="e">
        <f>#REF!</f>
        <v>#REF!</v>
      </c>
      <c r="L47" s="179" t="e">
        <f>#REF!</f>
        <v>#REF!</v>
      </c>
      <c r="M47" s="179" t="e">
        <f>#REF!</f>
        <v>#REF!</v>
      </c>
      <c r="N47" s="173"/>
      <c r="O47" s="174"/>
      <c r="P47" s="174"/>
      <c r="Q47" s="174"/>
      <c r="R47" s="174"/>
      <c r="AD47" s="175">
        <v>5</v>
      </c>
      <c r="AE47" s="174">
        <f t="shared" si="7"/>
        <v>0</v>
      </c>
      <c r="AF47" s="251" t="e">
        <f>AM52</f>
        <v>#REF!</v>
      </c>
      <c r="AG47" s="251" t="str">
        <f>AL52</f>
        <v>No. 30</v>
      </c>
      <c r="AH47" s="277">
        <f>AH70</f>
        <v>17.722812162406921</v>
      </c>
      <c r="AK47" s="175">
        <f t="shared" si="1"/>
        <v>70</v>
      </c>
      <c r="AL47" s="174" t="str">
        <f t="shared" si="2"/>
        <v>1/2 in.</v>
      </c>
      <c r="AM47" s="186" t="e">
        <f>IF(#REF!=1,NA(),#REF!)</f>
        <v>#REF!</v>
      </c>
      <c r="AN47" s="186" t="e">
        <f t="shared" si="3"/>
        <v>#N/A</v>
      </c>
      <c r="AO47" s="186" t="e">
        <f t="shared" si="8"/>
        <v>#N/A</v>
      </c>
      <c r="AP47" s="274" t="e">
        <f t="shared" si="9"/>
        <v>#N/A</v>
      </c>
      <c r="AR47" s="175" t="str">
        <f t="shared" si="4"/>
        <v/>
      </c>
      <c r="AS47" s="174"/>
      <c r="AT47" s="186" t="str">
        <f t="shared" si="5"/>
        <v/>
      </c>
      <c r="AU47" s="186" t="e">
        <f t="shared" ref="AU47:AU56" si="10">AR47*$AW$38+$AW$39</f>
        <v>#VALUE!</v>
      </c>
      <c r="AV47" s="186" t="str">
        <f t="shared" ref="AV47:AV56" si="11">IF(ISNUMBER(AU47),AU47-$AW$40,"")</f>
        <v/>
      </c>
      <c r="AW47" s="274" t="str">
        <f t="shared" si="6"/>
        <v/>
      </c>
    </row>
    <row r="48" spans="5:49" x14ac:dyDescent="0.25">
      <c r="E48" s="175"/>
      <c r="F48" s="174"/>
      <c r="G48" s="174"/>
      <c r="H48" s="174"/>
      <c r="I48" s="174"/>
      <c r="J48" s="181" t="e">
        <f>#REF!</f>
        <v>#REF!</v>
      </c>
      <c r="K48" s="180" t="e">
        <f>#REF!</f>
        <v>#REF!</v>
      </c>
      <c r="L48" s="179" t="e">
        <f>#REF!</f>
        <v>#REF!</v>
      </c>
      <c r="M48" s="179" t="e">
        <f>#REF!</f>
        <v>#REF!</v>
      </c>
      <c r="N48" s="173"/>
      <c r="O48" s="174"/>
      <c r="P48" s="174"/>
      <c r="Q48" s="174"/>
      <c r="R48" s="174"/>
      <c r="AD48" s="175">
        <v>6</v>
      </c>
      <c r="AE48" s="174">
        <f t="shared" si="7"/>
        <v>0</v>
      </c>
      <c r="AF48" s="251" t="e">
        <f>AM51</f>
        <v>#REF!</v>
      </c>
      <c r="AG48" s="251" t="str">
        <f>AL51</f>
        <v>No. 16</v>
      </c>
      <c r="AH48" s="277">
        <f>AH69</f>
        <v>24.210074876744265</v>
      </c>
      <c r="AK48" s="175">
        <f t="shared" si="1"/>
        <v>62</v>
      </c>
      <c r="AL48" s="174" t="str">
        <f t="shared" si="2"/>
        <v>3/8 in.</v>
      </c>
      <c r="AM48" s="186" t="e">
        <f>IF(#REF!=1,NA(),#REF!)</f>
        <v>#REF!</v>
      </c>
      <c r="AN48" s="186" t="e">
        <f t="shared" si="3"/>
        <v>#N/A</v>
      </c>
      <c r="AO48" s="186" t="e">
        <f t="shared" si="8"/>
        <v>#N/A</v>
      </c>
      <c r="AP48" s="274" t="e">
        <f t="shared" si="9"/>
        <v>#N/A</v>
      </c>
      <c r="AR48" s="175" t="str">
        <f t="shared" si="4"/>
        <v/>
      </c>
      <c r="AS48" s="174"/>
      <c r="AT48" s="186" t="str">
        <f t="shared" si="5"/>
        <v/>
      </c>
      <c r="AU48" s="186" t="e">
        <f t="shared" si="10"/>
        <v>#VALUE!</v>
      </c>
      <c r="AV48" s="186" t="str">
        <f t="shared" si="11"/>
        <v/>
      </c>
      <c r="AW48" s="274" t="str">
        <f t="shared" si="6"/>
        <v/>
      </c>
    </row>
    <row r="49" spans="5:49" x14ac:dyDescent="0.25">
      <c r="E49" s="175"/>
      <c r="F49" s="174"/>
      <c r="G49" s="174"/>
      <c r="H49" s="174"/>
      <c r="I49" s="174"/>
      <c r="J49" s="181" t="e">
        <f>#REF!</f>
        <v>#REF!</v>
      </c>
      <c r="K49" s="180" t="e">
        <f>#REF!</f>
        <v>#REF!</v>
      </c>
      <c r="L49" s="179" t="e">
        <f>#REF!</f>
        <v>#REF!</v>
      </c>
      <c r="M49" s="179" t="e">
        <f>#REF!</f>
        <v>#REF!</v>
      </c>
      <c r="N49" s="173"/>
      <c r="O49" s="174"/>
      <c r="P49" s="174"/>
      <c r="Q49" s="174"/>
      <c r="R49" s="174"/>
      <c r="AD49" s="175">
        <v>7</v>
      </c>
      <c r="AE49" s="174">
        <f t="shared" si="7"/>
        <v>0</v>
      </c>
      <c r="AF49" s="251" t="e">
        <f>AM50</f>
        <v>#REF!</v>
      </c>
      <c r="AG49" s="251" t="str">
        <f>AL50</f>
        <v>No. 8</v>
      </c>
      <c r="AH49" s="277">
        <f>AH68</f>
        <v>33.071936900670877</v>
      </c>
      <c r="AK49" s="175">
        <f t="shared" si="1"/>
        <v>45</v>
      </c>
      <c r="AL49" s="174" t="str">
        <f t="shared" si="2"/>
        <v>No. 4</v>
      </c>
      <c r="AM49" s="186" t="e">
        <f>IF(#REF!=1,NA(),#REF!)</f>
        <v>#REF!</v>
      </c>
      <c r="AN49" s="186" t="e">
        <f t="shared" si="3"/>
        <v>#N/A</v>
      </c>
      <c r="AO49" s="186" t="e">
        <f t="shared" si="8"/>
        <v>#N/A</v>
      </c>
      <c r="AP49" s="274" t="e">
        <f t="shared" si="9"/>
        <v>#N/A</v>
      </c>
      <c r="AR49" s="175" t="str">
        <f t="shared" si="4"/>
        <v/>
      </c>
      <c r="AS49" s="174"/>
      <c r="AT49" s="186" t="str">
        <f t="shared" si="5"/>
        <v/>
      </c>
      <c r="AU49" s="186" t="e">
        <f t="shared" si="10"/>
        <v>#VALUE!</v>
      </c>
      <c r="AV49" s="186" t="str">
        <f t="shared" si="11"/>
        <v/>
      </c>
      <c r="AW49" s="274" t="str">
        <f t="shared" si="6"/>
        <v/>
      </c>
    </row>
    <row r="50" spans="5:49" x14ac:dyDescent="0.25">
      <c r="E50" s="175"/>
      <c r="F50" s="174"/>
      <c r="G50" s="174"/>
      <c r="H50" s="174"/>
      <c r="I50" s="174"/>
      <c r="J50" s="181" t="e">
        <f>#REF!</f>
        <v>#REF!</v>
      </c>
      <c r="K50" s="180" t="e">
        <f>#REF!</f>
        <v>#REF!</v>
      </c>
      <c r="L50" s="179" t="e">
        <f>#REF!</f>
        <v>#REF!</v>
      </c>
      <c r="M50" s="179" t="e">
        <f>#REF!</f>
        <v>#REF!</v>
      </c>
      <c r="N50" s="173"/>
      <c r="O50" s="174"/>
      <c r="P50" s="174"/>
      <c r="Q50" s="174"/>
      <c r="R50" s="174"/>
      <c r="AD50" s="175">
        <v>8</v>
      </c>
      <c r="AE50" s="174">
        <f t="shared" si="7"/>
        <v>0</v>
      </c>
      <c r="AF50" s="251" t="e">
        <f>AM49</f>
        <v>#REF!</v>
      </c>
      <c r="AG50" s="251" t="str">
        <f>AL49</f>
        <v>No. 4</v>
      </c>
      <c r="AH50" s="277">
        <f>AH67</f>
        <v>45.177597175157636</v>
      </c>
      <c r="AK50" s="175">
        <f t="shared" si="1"/>
        <v>33</v>
      </c>
      <c r="AL50" s="174" t="str">
        <f t="shared" si="2"/>
        <v>No. 8</v>
      </c>
      <c r="AM50" s="186" t="e">
        <f>IF(#REF!=1,NA(),#REF!)</f>
        <v>#REF!</v>
      </c>
      <c r="AN50" s="186" t="e">
        <f t="shared" si="3"/>
        <v>#N/A</v>
      </c>
      <c r="AO50" s="186" t="e">
        <f t="shared" si="8"/>
        <v>#N/A</v>
      </c>
      <c r="AP50" s="274" t="e">
        <f t="shared" si="9"/>
        <v>#N/A</v>
      </c>
      <c r="AR50" s="175" t="str">
        <f t="shared" si="4"/>
        <v/>
      </c>
      <c r="AS50" s="174"/>
      <c r="AT50" s="186" t="str">
        <f t="shared" si="5"/>
        <v/>
      </c>
      <c r="AU50" s="186" t="e">
        <f t="shared" si="10"/>
        <v>#VALUE!</v>
      </c>
      <c r="AV50" s="186" t="str">
        <f t="shared" si="11"/>
        <v/>
      </c>
      <c r="AW50" s="274" t="str">
        <f t="shared" si="6"/>
        <v/>
      </c>
    </row>
    <row r="51" spans="5:49" x14ac:dyDescent="0.25">
      <c r="E51" s="175"/>
      <c r="F51" s="174" t="e">
        <f>#REF!</f>
        <v>#REF!</v>
      </c>
      <c r="G51" s="174"/>
      <c r="H51" s="174"/>
      <c r="I51" s="174"/>
      <c r="J51" s="178" t="e">
        <f>#REF!</f>
        <v>#REF!</v>
      </c>
      <c r="K51" s="177" t="e">
        <f>#REF!</f>
        <v>#REF!</v>
      </c>
      <c r="L51" s="176" t="e">
        <f>#REF!</f>
        <v>#REF!</v>
      </c>
      <c r="M51" s="176" t="e">
        <f>#REF!</f>
        <v>#REF!</v>
      </c>
      <c r="N51" s="173"/>
      <c r="O51" s="174"/>
      <c r="P51" s="174"/>
      <c r="Q51" s="174"/>
      <c r="R51" s="174"/>
      <c r="AD51" s="175">
        <v>9</v>
      </c>
      <c r="AE51" s="174">
        <f t="shared" si="7"/>
        <v>0</v>
      </c>
      <c r="AF51" s="251" t="e">
        <f>AM48</f>
        <v>#REF!</v>
      </c>
      <c r="AG51" s="251" t="str">
        <f>AL48</f>
        <v>3/8 in.</v>
      </c>
      <c r="AH51" s="277">
        <f>AH66</f>
        <v>61.685236282952467</v>
      </c>
      <c r="AK51" s="175">
        <f t="shared" si="1"/>
        <v>24</v>
      </c>
      <c r="AL51" s="174" t="str">
        <f t="shared" si="2"/>
        <v>No. 16</v>
      </c>
      <c r="AM51" s="186" t="e">
        <f>IF(#REF!=1,NA(),#REF!)</f>
        <v>#REF!</v>
      </c>
      <c r="AN51" s="186" t="e">
        <f t="shared" si="3"/>
        <v>#N/A</v>
      </c>
      <c r="AO51" s="186" t="e">
        <f t="shared" si="8"/>
        <v>#N/A</v>
      </c>
      <c r="AP51" s="274" t="e">
        <f t="shared" si="9"/>
        <v>#N/A</v>
      </c>
      <c r="AR51" s="175" t="str">
        <f t="shared" si="4"/>
        <v/>
      </c>
      <c r="AS51" s="174"/>
      <c r="AT51" s="186" t="str">
        <f t="shared" si="5"/>
        <v/>
      </c>
      <c r="AU51" s="186" t="e">
        <f t="shared" si="10"/>
        <v>#VALUE!</v>
      </c>
      <c r="AV51" s="186" t="str">
        <f t="shared" si="11"/>
        <v/>
      </c>
      <c r="AW51" s="274" t="str">
        <f t="shared" si="6"/>
        <v/>
      </c>
    </row>
    <row r="52" spans="5:49" x14ac:dyDescent="0.25">
      <c r="E52" s="172"/>
      <c r="F52" s="171"/>
      <c r="G52" s="171"/>
      <c r="H52" s="171"/>
      <c r="I52" s="171"/>
      <c r="J52" s="171"/>
      <c r="K52" s="171"/>
      <c r="L52" s="171"/>
      <c r="M52" s="171"/>
      <c r="N52" s="170"/>
      <c r="O52" s="174"/>
      <c r="P52" s="174"/>
      <c r="Q52" s="174"/>
      <c r="R52" s="174"/>
      <c r="AD52" s="175">
        <v>10</v>
      </c>
      <c r="AE52" s="174">
        <f t="shared" si="7"/>
        <v>0</v>
      </c>
      <c r="AF52" s="251" t="e">
        <f>AM47</f>
        <v>#REF!</v>
      </c>
      <c r="AG52" s="251" t="str">
        <f>AL47</f>
        <v>1/2 in.</v>
      </c>
      <c r="AH52" s="277">
        <f>AH65</f>
        <v>70.260570918450924</v>
      </c>
      <c r="AK52" s="175">
        <f t="shared" si="1"/>
        <v>18</v>
      </c>
      <c r="AL52" s="174" t="str">
        <f t="shared" si="2"/>
        <v>No. 30</v>
      </c>
      <c r="AM52" s="186" t="e">
        <f>IF(#REF!=1,NA(),#REF!)</f>
        <v>#REF!</v>
      </c>
      <c r="AN52" s="186" t="e">
        <f t="shared" si="3"/>
        <v>#N/A</v>
      </c>
      <c r="AO52" s="186" t="e">
        <f t="shared" si="8"/>
        <v>#N/A</v>
      </c>
      <c r="AP52" s="274" t="e">
        <f t="shared" si="9"/>
        <v>#N/A</v>
      </c>
      <c r="AR52" s="175" t="str">
        <f t="shared" si="4"/>
        <v/>
      </c>
      <c r="AS52" s="174"/>
      <c r="AT52" s="186" t="str">
        <f t="shared" si="5"/>
        <v/>
      </c>
      <c r="AU52" s="186" t="e">
        <f t="shared" si="10"/>
        <v>#VALUE!</v>
      </c>
      <c r="AV52" s="186" t="str">
        <f t="shared" si="11"/>
        <v/>
      </c>
      <c r="AW52" s="274" t="str">
        <f t="shared" si="6"/>
        <v/>
      </c>
    </row>
    <row r="53" spans="5:49" x14ac:dyDescent="0.25">
      <c r="AD53" s="175">
        <v>11</v>
      </c>
      <c r="AE53" s="174">
        <f t="shared" si="7"/>
        <v>0</v>
      </c>
      <c r="AF53" s="251" t="e">
        <f>AM46</f>
        <v>#REF!</v>
      </c>
      <c r="AG53" s="251" t="str">
        <f>AL46</f>
        <v>3/4 in.</v>
      </c>
      <c r="AH53" s="277">
        <f>AH64</f>
        <v>84.224631674288489</v>
      </c>
      <c r="AK53" s="175">
        <f t="shared" si="1"/>
        <v>13</v>
      </c>
      <c r="AL53" s="174" t="str">
        <f t="shared" si="2"/>
        <v>No. 50</v>
      </c>
      <c r="AM53" s="186" t="e">
        <f>IF(#REF!=1,NA(),#REF!)</f>
        <v>#REF!</v>
      </c>
      <c r="AN53" s="186" t="e">
        <f t="shared" si="3"/>
        <v>#N/A</v>
      </c>
      <c r="AO53" s="186" t="e">
        <f t="shared" si="8"/>
        <v>#N/A</v>
      </c>
      <c r="AP53" s="274" t="e">
        <f t="shared" si="9"/>
        <v>#N/A</v>
      </c>
      <c r="AR53" s="175" t="str">
        <f t="shared" si="4"/>
        <v/>
      </c>
      <c r="AS53" s="174"/>
      <c r="AT53" s="186" t="str">
        <f t="shared" si="5"/>
        <v/>
      </c>
      <c r="AU53" s="186" t="e">
        <f t="shared" si="10"/>
        <v>#VALUE!</v>
      </c>
      <c r="AV53" s="186" t="str">
        <f t="shared" si="11"/>
        <v/>
      </c>
      <c r="AW53" s="274" t="str">
        <f t="shared" si="6"/>
        <v/>
      </c>
    </row>
    <row r="54" spans="5:49" x14ac:dyDescent="0.25">
      <c r="AD54" s="175">
        <v>12</v>
      </c>
      <c r="AE54" s="174">
        <f t="shared" si="7"/>
        <v>0</v>
      </c>
      <c r="AF54" s="251" t="e">
        <f>AM45</f>
        <v>#REF!</v>
      </c>
      <c r="AG54" s="251" t="str">
        <f>AL45</f>
        <v>1 in.</v>
      </c>
      <c r="AH54" s="277">
        <f>AH63</f>
        <v>95.978768337151067</v>
      </c>
      <c r="AK54" s="175">
        <f t="shared" si="1"/>
        <v>10</v>
      </c>
      <c r="AL54" s="174" t="str">
        <f t="shared" si="2"/>
        <v>No. 100</v>
      </c>
      <c r="AM54" s="186" t="e">
        <f>IF(#REF!=1,NA(),#REF!)</f>
        <v>#REF!</v>
      </c>
      <c r="AN54" s="186" t="e">
        <f t="shared" si="3"/>
        <v>#N/A</v>
      </c>
      <c r="AO54" s="186" t="e">
        <f t="shared" si="8"/>
        <v>#N/A</v>
      </c>
      <c r="AP54" s="274" t="e">
        <f t="shared" si="9"/>
        <v>#N/A</v>
      </c>
      <c r="AR54" s="175" t="str">
        <f t="shared" si="4"/>
        <v/>
      </c>
      <c r="AS54" s="174"/>
      <c r="AT54" s="186" t="str">
        <f t="shared" si="5"/>
        <v/>
      </c>
      <c r="AU54" s="186" t="e">
        <f t="shared" si="10"/>
        <v>#VALUE!</v>
      </c>
      <c r="AV54" s="186" t="str">
        <f t="shared" si="11"/>
        <v/>
      </c>
      <c r="AW54" s="274" t="str">
        <f t="shared" si="6"/>
        <v/>
      </c>
    </row>
    <row r="55" spans="5:49" x14ac:dyDescent="0.25">
      <c r="AD55" s="175">
        <v>13</v>
      </c>
      <c r="AE55" s="174">
        <f t="shared" si="7"/>
        <v>0</v>
      </c>
      <c r="AF55" s="251" t="e">
        <f>AM44</f>
        <v>#REF!</v>
      </c>
      <c r="AG55" s="251" t="str">
        <f>AL44</f>
        <v>1 1/2 in.</v>
      </c>
      <c r="AH55" s="277">
        <f>AH62</f>
        <v>115.19038744950137</v>
      </c>
      <c r="AK55" s="175">
        <f t="shared" si="1"/>
        <v>7</v>
      </c>
      <c r="AL55" s="174" t="str">
        <f t="shared" si="2"/>
        <v>No. 200</v>
      </c>
      <c r="AM55" s="186" t="e">
        <f>IF(#REF!=1,NA(),#REF!)</f>
        <v>#REF!</v>
      </c>
      <c r="AN55" s="186" t="e">
        <f t="shared" si="3"/>
        <v>#N/A</v>
      </c>
      <c r="AO55" s="186" t="e">
        <f t="shared" si="8"/>
        <v>#N/A</v>
      </c>
      <c r="AP55" s="274" t="e">
        <f t="shared" si="9"/>
        <v>#N/A</v>
      </c>
      <c r="AR55" s="175" t="str">
        <f t="shared" si="4"/>
        <v/>
      </c>
      <c r="AS55" s="174"/>
      <c r="AT55" s="186" t="str">
        <f t="shared" si="5"/>
        <v/>
      </c>
      <c r="AU55" s="186" t="e">
        <f t="shared" si="10"/>
        <v>#VALUE!</v>
      </c>
      <c r="AV55" s="186" t="str">
        <f t="shared" si="11"/>
        <v/>
      </c>
      <c r="AW55" s="274" t="str">
        <f t="shared" si="6"/>
        <v/>
      </c>
    </row>
    <row r="56" spans="5:49" x14ac:dyDescent="0.25">
      <c r="AD56" s="172">
        <v>14</v>
      </c>
      <c r="AE56" s="171">
        <f t="shared" si="7"/>
        <v>0</v>
      </c>
      <c r="AF56" s="254" t="e">
        <f>AM43</f>
        <v>#REF!</v>
      </c>
      <c r="AG56" s="254" t="str">
        <f>AL43</f>
        <v>2 in.</v>
      </c>
      <c r="AH56" s="276">
        <f>AH61</f>
        <v>131.11086134225255</v>
      </c>
      <c r="AK56" s="172">
        <f t="shared" si="1"/>
        <v>0</v>
      </c>
      <c r="AL56" s="171" t="str">
        <f t="shared" si="2"/>
        <v>Pan</v>
      </c>
      <c r="AM56" s="275" t="e">
        <f>#REF!</f>
        <v>#REF!</v>
      </c>
      <c r="AN56" s="275">
        <v>0</v>
      </c>
      <c r="AO56" s="246">
        <f t="shared" si="8"/>
        <v>-7.0000000000000007E-2</v>
      </c>
      <c r="AP56" s="245">
        <f t="shared" si="9"/>
        <v>7.0000000000000007E-2</v>
      </c>
      <c r="AR56" s="175">
        <f t="shared" si="4"/>
        <v>0</v>
      </c>
      <c r="AS56" s="174"/>
      <c r="AT56" s="186" t="e">
        <f t="shared" si="5"/>
        <v>#REF!</v>
      </c>
      <c r="AU56" s="186" t="e">
        <f t="shared" si="10"/>
        <v>#REF!</v>
      </c>
      <c r="AV56" s="186" t="str">
        <f t="shared" si="11"/>
        <v/>
      </c>
      <c r="AW56" s="274" t="str">
        <f t="shared" si="6"/>
        <v/>
      </c>
    </row>
    <row r="57" spans="5:49" x14ac:dyDescent="0.25">
      <c r="AR57" s="175"/>
      <c r="AS57" s="174"/>
      <c r="AT57" s="174"/>
      <c r="AU57" s="174"/>
      <c r="AV57" s="174"/>
      <c r="AW57" s="173"/>
    </row>
    <row r="58" spans="5:49" x14ac:dyDescent="0.25">
      <c r="I58" s="265" t="s">
        <v>134</v>
      </c>
      <c r="J58" s="269" t="e">
        <f>I67/I68</f>
        <v>#REF!</v>
      </c>
      <c r="AD58" s="235" t="s">
        <v>133</v>
      </c>
      <c r="AE58" s="199"/>
      <c r="AF58" s="199"/>
      <c r="AG58" s="199"/>
      <c r="AH58" s="199"/>
      <c r="AI58" s="234"/>
      <c r="AR58" s="175"/>
      <c r="AS58" s="174"/>
      <c r="AT58" s="174"/>
      <c r="AU58" s="174"/>
      <c r="AV58" s="174"/>
      <c r="AW58" s="173"/>
    </row>
    <row r="59" spans="5:49" x14ac:dyDescent="0.25">
      <c r="AD59" s="214" t="s">
        <v>132</v>
      </c>
      <c r="AE59" s="197" t="s">
        <v>131</v>
      </c>
      <c r="AF59" s="197" t="s">
        <v>130</v>
      </c>
      <c r="AG59" s="197" t="s">
        <v>129</v>
      </c>
      <c r="AH59" s="273" t="s">
        <v>128</v>
      </c>
      <c r="AI59" s="272" t="s">
        <v>127</v>
      </c>
      <c r="AL59" s="169">
        <v>2</v>
      </c>
      <c r="AM59" s="169">
        <v>3</v>
      </c>
      <c r="AN59" s="169">
        <v>4</v>
      </c>
      <c r="AO59" s="169">
        <v>5</v>
      </c>
      <c r="AP59" s="169">
        <v>6</v>
      </c>
      <c r="AR59" s="175"/>
      <c r="AS59" s="174"/>
      <c r="AT59" s="174"/>
      <c r="AU59" s="174">
        <v>11</v>
      </c>
      <c r="AV59" s="174">
        <v>12</v>
      </c>
      <c r="AW59" s="173">
        <v>13</v>
      </c>
    </row>
    <row r="60" spans="5:49" x14ac:dyDescent="0.25">
      <c r="H60" s="169" t="s">
        <v>126</v>
      </c>
      <c r="AD60" s="169" t="s">
        <v>125</v>
      </c>
      <c r="AE60" s="169" t="s">
        <v>124</v>
      </c>
      <c r="AG60" s="169" t="s">
        <v>123</v>
      </c>
      <c r="AK60" s="214">
        <v>0</v>
      </c>
      <c r="AL60" s="197" t="str">
        <f t="shared" ref="AL60:AL91" si="12">IF(ISNA(VLOOKUP($AK60,$AK$43:$AP$56,AL$59,FALSE)),"",VLOOKUP($AK60,$AK$43:$AP$56,AL$59,FALSE))</f>
        <v>Pan</v>
      </c>
      <c r="AM60" s="271" t="e">
        <f t="shared" ref="AM60:AP79" si="13">IF(ISBLANK(VLOOKUP($AK60,$AK$43:$AP$56,AM$59,FALSE)),NA(),VLOOKUP($AK60,$AK$43:$AP$56,AM$59,FALSE))</f>
        <v>#REF!</v>
      </c>
      <c r="AN60" s="271">
        <f t="shared" si="13"/>
        <v>0</v>
      </c>
      <c r="AO60" s="271">
        <f t="shared" si="13"/>
        <v>-7.0000000000000007E-2</v>
      </c>
      <c r="AP60" s="270">
        <f t="shared" si="13"/>
        <v>7.0000000000000007E-2</v>
      </c>
      <c r="AQ60" s="169" t="e">
        <f>NA()</f>
        <v>#N/A</v>
      </c>
      <c r="AR60" s="175"/>
      <c r="AS60" s="174"/>
      <c r="AT60" s="174"/>
      <c r="AU60" s="271" t="e">
        <f>IF(ISBLANK(VLOOKUP($AK60,$AK$43:$AW$56,AU$59,FALSE)),NA(),VLOOKUP($AK60,$AK$43:$AW$56,AU$59,FALSE))</f>
        <v>#REF!</v>
      </c>
      <c r="AV60" s="271" t="str">
        <f>IF(ISBLANK(VLOOKUP($AK60,$AK$43:$AW$56,AV$59,FALSE)),NA(),VLOOKUP($AK60,$AK$43:$AW$56,AV$59,FALSE))</f>
        <v/>
      </c>
      <c r="AW60" s="270" t="str">
        <f>IF(ISBLANK(VLOOKUP($AK60,$AK$43:$AW$56,AW$59,FALSE)),NA(),VLOOKUP($AK60,$AK$43:$AW$56,AW$59,FALSE))</f>
        <v/>
      </c>
    </row>
    <row r="61" spans="5:49" x14ac:dyDescent="0.25">
      <c r="I61" s="265" t="s">
        <v>122</v>
      </c>
      <c r="J61" s="269" t="e">
        <f>I69+2.5*(I70-564)/94/100</f>
        <v>#REF!</v>
      </c>
      <c r="AD61" s="214" t="s">
        <v>57</v>
      </c>
      <c r="AE61" s="197">
        <v>2</v>
      </c>
      <c r="AF61" s="197">
        <v>50.8</v>
      </c>
      <c r="AG61" s="197">
        <v>50800</v>
      </c>
      <c r="AH61" s="268">
        <f t="shared" ref="AH61:AH74" si="14">AG61^0.45</f>
        <v>131.11086134225255</v>
      </c>
      <c r="AI61" s="196">
        <f t="shared" ref="AI61:AI74" si="15">LOG(AH61)</f>
        <v>2.1176386705277639</v>
      </c>
      <c r="AK61" s="175">
        <v>1</v>
      </c>
      <c r="AL61" s="174" t="str">
        <f t="shared" si="12"/>
        <v/>
      </c>
      <c r="AM61" s="248" t="e">
        <f t="shared" si="13"/>
        <v>#N/A</v>
      </c>
      <c r="AN61" s="248" t="e">
        <f t="shared" si="13"/>
        <v>#N/A</v>
      </c>
      <c r="AO61" s="248" t="e">
        <f t="shared" si="13"/>
        <v>#N/A</v>
      </c>
      <c r="AP61" s="247" t="e">
        <f t="shared" si="13"/>
        <v>#N/A</v>
      </c>
      <c r="AQ61" s="169" t="e">
        <f>NA()</f>
        <v>#N/A</v>
      </c>
      <c r="AR61" s="175"/>
      <c r="AS61" s="174"/>
      <c r="AT61" s="174"/>
      <c r="AU61" s="248" t="e">
        <f t="shared" ref="AU61:AU92" si="16">IF(ISBLANK(VLOOKUP($AK61,$AK$43:$AU$56,AU$59,FALSE)),NA(),VLOOKUP($AK61,$AK$43:$AU$56,AU$59,FALSE))</f>
        <v>#N/A</v>
      </c>
      <c r="AV61" s="248" t="e">
        <f t="shared" ref="AV61:AW80" si="17">IF(ISBLANK(VLOOKUP($AK61,$AK$43:$AW$56,AV$59,FALSE)),NA(),VLOOKUP($AK61,$AK$43:$AW$56,AV$59,FALSE))</f>
        <v>#N/A</v>
      </c>
      <c r="AW61" s="247" t="e">
        <f t="shared" si="17"/>
        <v>#N/A</v>
      </c>
    </row>
    <row r="62" spans="5:49" x14ac:dyDescent="0.25">
      <c r="T62" s="214" t="s">
        <v>121</v>
      </c>
      <c r="U62" s="196"/>
      <c r="AD62" s="175" t="s">
        <v>56</v>
      </c>
      <c r="AE62" s="174">
        <v>1.5</v>
      </c>
      <c r="AF62" s="174">
        <v>38.099999999999994</v>
      </c>
      <c r="AG62" s="174">
        <v>38100</v>
      </c>
      <c r="AH62" s="263">
        <f t="shared" si="14"/>
        <v>115.19038744950137</v>
      </c>
      <c r="AI62" s="173">
        <f t="shared" si="15"/>
        <v>2.0614162390540285</v>
      </c>
      <c r="AK62" s="175">
        <v>2</v>
      </c>
      <c r="AL62" s="174" t="str">
        <f t="shared" si="12"/>
        <v/>
      </c>
      <c r="AM62" s="248" t="e">
        <f t="shared" si="13"/>
        <v>#N/A</v>
      </c>
      <c r="AN62" s="248" t="e">
        <f t="shared" si="13"/>
        <v>#N/A</v>
      </c>
      <c r="AO62" s="248" t="e">
        <f t="shared" si="13"/>
        <v>#N/A</v>
      </c>
      <c r="AP62" s="247" t="e">
        <f t="shared" si="13"/>
        <v>#N/A</v>
      </c>
      <c r="AQ62" s="169" t="e">
        <f>NA()</f>
        <v>#N/A</v>
      </c>
      <c r="AR62" s="175"/>
      <c r="AS62" s="174"/>
      <c r="AT62" s="174"/>
      <c r="AU62" s="248" t="e">
        <f t="shared" si="16"/>
        <v>#N/A</v>
      </c>
      <c r="AV62" s="248" t="e">
        <f t="shared" si="17"/>
        <v>#N/A</v>
      </c>
      <c r="AW62" s="247" t="e">
        <f t="shared" si="17"/>
        <v>#N/A</v>
      </c>
    </row>
    <row r="63" spans="5:49" x14ac:dyDescent="0.25">
      <c r="H63" s="169" t="s">
        <v>120</v>
      </c>
      <c r="T63" s="175" t="s">
        <v>76</v>
      </c>
      <c r="U63" s="173" t="s">
        <v>75</v>
      </c>
      <c r="AD63" s="175" t="s">
        <v>55</v>
      </c>
      <c r="AE63" s="174">
        <v>1</v>
      </c>
      <c r="AF63" s="174">
        <v>25.4</v>
      </c>
      <c r="AG63" s="174">
        <v>25400</v>
      </c>
      <c r="AH63" s="263">
        <f t="shared" si="14"/>
        <v>95.978768337151067</v>
      </c>
      <c r="AI63" s="173">
        <f t="shared" si="15"/>
        <v>1.9821751724789722</v>
      </c>
      <c r="AK63" s="175">
        <v>3</v>
      </c>
      <c r="AL63" s="174" t="str">
        <f t="shared" si="12"/>
        <v/>
      </c>
      <c r="AM63" s="248" t="e">
        <f t="shared" si="13"/>
        <v>#N/A</v>
      </c>
      <c r="AN63" s="248" t="e">
        <f t="shared" si="13"/>
        <v>#N/A</v>
      </c>
      <c r="AO63" s="248" t="e">
        <f t="shared" si="13"/>
        <v>#N/A</v>
      </c>
      <c r="AP63" s="247" t="e">
        <f t="shared" si="13"/>
        <v>#N/A</v>
      </c>
      <c r="AQ63" s="169" t="e">
        <f>NA()</f>
        <v>#N/A</v>
      </c>
      <c r="AR63" s="175"/>
      <c r="AS63" s="174"/>
      <c r="AT63" s="174"/>
      <c r="AU63" s="248" t="e">
        <f t="shared" si="16"/>
        <v>#N/A</v>
      </c>
      <c r="AV63" s="248" t="e">
        <f t="shared" si="17"/>
        <v>#N/A</v>
      </c>
      <c r="AW63" s="247" t="e">
        <f t="shared" si="17"/>
        <v>#N/A</v>
      </c>
    </row>
    <row r="64" spans="5:49" x14ac:dyDescent="0.25">
      <c r="T64" s="175" t="s">
        <v>108</v>
      </c>
      <c r="U64" s="173"/>
      <c r="W64" s="214" t="s">
        <v>59</v>
      </c>
      <c r="X64" s="197" t="s">
        <v>61</v>
      </c>
      <c r="Y64" s="197" t="s">
        <v>119</v>
      </c>
      <c r="Z64" s="196" t="s">
        <v>118</v>
      </c>
      <c r="AD64" s="175" t="s">
        <v>54</v>
      </c>
      <c r="AE64" s="174">
        <v>0.75</v>
      </c>
      <c r="AF64" s="174">
        <v>19</v>
      </c>
      <c r="AG64" s="174">
        <v>19000</v>
      </c>
      <c r="AH64" s="263">
        <f t="shared" si="14"/>
        <v>84.224631674288489</v>
      </c>
      <c r="AI64" s="173">
        <f t="shared" si="15"/>
        <v>1.9254391204287729</v>
      </c>
      <c r="AK64" s="175">
        <v>4</v>
      </c>
      <c r="AL64" s="174" t="str">
        <f t="shared" si="12"/>
        <v/>
      </c>
      <c r="AM64" s="248" t="e">
        <f t="shared" si="13"/>
        <v>#N/A</v>
      </c>
      <c r="AN64" s="248" t="e">
        <f t="shared" si="13"/>
        <v>#N/A</v>
      </c>
      <c r="AO64" s="248" t="e">
        <f t="shared" si="13"/>
        <v>#N/A</v>
      </c>
      <c r="AP64" s="247" t="e">
        <f t="shared" si="13"/>
        <v>#N/A</v>
      </c>
      <c r="AQ64" s="169" t="e">
        <f>NA()</f>
        <v>#N/A</v>
      </c>
      <c r="AR64" s="175"/>
      <c r="AS64" s="174"/>
      <c r="AT64" s="174"/>
      <c r="AU64" s="248" t="e">
        <f t="shared" si="16"/>
        <v>#N/A</v>
      </c>
      <c r="AV64" s="248" t="e">
        <f t="shared" si="17"/>
        <v>#N/A</v>
      </c>
      <c r="AW64" s="247" t="e">
        <f t="shared" si="17"/>
        <v>#N/A</v>
      </c>
    </row>
    <row r="65" spans="6:49" x14ac:dyDescent="0.25">
      <c r="I65" s="169" t="e">
        <f>"CF = "&amp;TEXT(J58,"##.#%")&amp;",   WF = "&amp;TEXT(J61,"##.#%")</f>
        <v>#REF!</v>
      </c>
      <c r="L65" s="267"/>
      <c r="T65" s="253">
        <f>T69</f>
        <v>0.52</v>
      </c>
      <c r="U65" s="252">
        <f>U69</f>
        <v>0.34</v>
      </c>
      <c r="W65" s="175" t="s">
        <v>57</v>
      </c>
      <c r="X65" s="251" t="e">
        <f t="shared" ref="X65:Z72" si="18">IF(X80=0,NA(),X79)</f>
        <v>#REF!</v>
      </c>
      <c r="Y65" s="251" t="e">
        <f t="shared" si="18"/>
        <v>#N/A</v>
      </c>
      <c r="Z65" s="258" t="e">
        <f t="shared" si="18"/>
        <v>#REF!</v>
      </c>
      <c r="AD65" s="175" t="s">
        <v>53</v>
      </c>
      <c r="AE65" s="174">
        <v>0.5</v>
      </c>
      <c r="AF65" s="174">
        <v>12.7</v>
      </c>
      <c r="AG65" s="174">
        <v>12700</v>
      </c>
      <c r="AH65" s="263">
        <f t="shared" si="14"/>
        <v>70.260570918450924</v>
      </c>
      <c r="AI65" s="173">
        <f t="shared" si="15"/>
        <v>1.846711674430181</v>
      </c>
      <c r="AK65" s="175">
        <v>5</v>
      </c>
      <c r="AL65" s="174" t="str">
        <f t="shared" si="12"/>
        <v/>
      </c>
      <c r="AM65" s="248" t="e">
        <f t="shared" si="13"/>
        <v>#N/A</v>
      </c>
      <c r="AN65" s="248" t="e">
        <f t="shared" si="13"/>
        <v>#N/A</v>
      </c>
      <c r="AO65" s="248" t="e">
        <f t="shared" si="13"/>
        <v>#N/A</v>
      </c>
      <c r="AP65" s="247" t="e">
        <f t="shared" si="13"/>
        <v>#N/A</v>
      </c>
      <c r="AQ65" s="169" t="e">
        <f>NA()</f>
        <v>#N/A</v>
      </c>
      <c r="AR65" s="175"/>
      <c r="AS65" s="174"/>
      <c r="AT65" s="174"/>
      <c r="AU65" s="248" t="e">
        <f t="shared" si="16"/>
        <v>#N/A</v>
      </c>
      <c r="AV65" s="248" t="e">
        <f t="shared" si="17"/>
        <v>#N/A</v>
      </c>
      <c r="AW65" s="247" t="e">
        <f t="shared" si="17"/>
        <v>#N/A</v>
      </c>
    </row>
    <row r="66" spans="6:49" x14ac:dyDescent="0.25">
      <c r="T66" s="253">
        <f>G123</f>
        <v>0.52</v>
      </c>
      <c r="U66" s="250">
        <f>H123</f>
        <v>0.38</v>
      </c>
      <c r="W66" s="175" t="s">
        <v>56</v>
      </c>
      <c r="X66" s="251" t="e">
        <f t="shared" si="18"/>
        <v>#REF!</v>
      </c>
      <c r="Y66" s="251" t="e">
        <f t="shared" si="18"/>
        <v>#N/A</v>
      </c>
      <c r="Z66" s="258" t="e">
        <f t="shared" si="18"/>
        <v>#REF!</v>
      </c>
      <c r="AD66" s="175" t="s">
        <v>52</v>
      </c>
      <c r="AE66" s="174">
        <v>0.375</v>
      </c>
      <c r="AF66" s="174">
        <v>9.51</v>
      </c>
      <c r="AG66" s="174">
        <v>9510</v>
      </c>
      <c r="AH66" s="263">
        <f t="shared" si="14"/>
        <v>61.685236282952467</v>
      </c>
      <c r="AI66" s="173">
        <f t="shared" si="15"/>
        <v>1.7901812326218365</v>
      </c>
      <c r="AK66" s="175">
        <v>6</v>
      </c>
      <c r="AL66" s="174" t="str">
        <f t="shared" si="12"/>
        <v/>
      </c>
      <c r="AM66" s="248" t="e">
        <f t="shared" si="13"/>
        <v>#N/A</v>
      </c>
      <c r="AN66" s="248" t="e">
        <f t="shared" si="13"/>
        <v>#N/A</v>
      </c>
      <c r="AO66" s="248" t="e">
        <f t="shared" si="13"/>
        <v>#N/A</v>
      </c>
      <c r="AP66" s="247" t="e">
        <f t="shared" si="13"/>
        <v>#N/A</v>
      </c>
      <c r="AQ66" s="169" t="e">
        <f>NA()</f>
        <v>#N/A</v>
      </c>
      <c r="AR66" s="175"/>
      <c r="AS66" s="174"/>
      <c r="AT66" s="174"/>
      <c r="AU66" s="248" t="e">
        <f t="shared" si="16"/>
        <v>#N/A</v>
      </c>
      <c r="AV66" s="248" t="e">
        <f t="shared" si="17"/>
        <v>#N/A</v>
      </c>
      <c r="AW66" s="247" t="e">
        <f t="shared" si="17"/>
        <v>#N/A</v>
      </c>
    </row>
    <row r="67" spans="6:49" x14ac:dyDescent="0.25">
      <c r="H67" s="265" t="s">
        <v>117</v>
      </c>
      <c r="I67" s="266" t="e">
        <f>#REF!</f>
        <v>#REF!</v>
      </c>
      <c r="J67" s="169" t="s">
        <v>116</v>
      </c>
      <c r="T67" s="253">
        <f>G124</f>
        <v>0.68</v>
      </c>
      <c r="U67" s="250">
        <f>H124</f>
        <v>0.36</v>
      </c>
      <c r="W67" s="175" t="s">
        <v>55</v>
      </c>
      <c r="X67" s="251" t="e">
        <f t="shared" si="18"/>
        <v>#REF!</v>
      </c>
      <c r="Y67" s="251" t="e">
        <f t="shared" si="18"/>
        <v>#N/A</v>
      </c>
      <c r="Z67" s="258" t="e">
        <f t="shared" si="18"/>
        <v>#REF!</v>
      </c>
      <c r="AD67" s="175" t="s">
        <v>51</v>
      </c>
      <c r="AE67" s="174">
        <v>0.187</v>
      </c>
      <c r="AF67" s="174">
        <v>4.76</v>
      </c>
      <c r="AG67" s="174">
        <v>4760</v>
      </c>
      <c r="AH67" s="263">
        <f t="shared" si="14"/>
        <v>45.177597175157636</v>
      </c>
      <c r="AI67" s="173">
        <f t="shared" si="15"/>
        <v>1.6549231287242221</v>
      </c>
      <c r="AK67" s="175">
        <v>7</v>
      </c>
      <c r="AL67" s="174" t="str">
        <f t="shared" si="12"/>
        <v>No. 200</v>
      </c>
      <c r="AM67" s="248" t="e">
        <f t="shared" si="13"/>
        <v>#REF!</v>
      </c>
      <c r="AN67" s="248" t="e">
        <f t="shared" si="13"/>
        <v>#N/A</v>
      </c>
      <c r="AO67" s="248" t="e">
        <f t="shared" si="13"/>
        <v>#N/A</v>
      </c>
      <c r="AP67" s="247" t="e">
        <f t="shared" si="13"/>
        <v>#N/A</v>
      </c>
      <c r="AQ67" s="264">
        <v>1</v>
      </c>
      <c r="AR67" s="175"/>
      <c r="AS67" s="174"/>
      <c r="AT67" s="174"/>
      <c r="AU67" s="248" t="e">
        <f t="shared" si="16"/>
        <v>#VALUE!</v>
      </c>
      <c r="AV67" s="248" t="str">
        <f t="shared" si="17"/>
        <v/>
      </c>
      <c r="AW67" s="247" t="str">
        <f t="shared" si="17"/>
        <v/>
      </c>
    </row>
    <row r="68" spans="6:49" x14ac:dyDescent="0.25">
      <c r="H68" s="265" t="s">
        <v>115</v>
      </c>
      <c r="I68" s="266" t="e">
        <f>#REF!</f>
        <v>#REF!</v>
      </c>
      <c r="J68" s="169" t="s">
        <v>114</v>
      </c>
      <c r="T68" s="253">
        <f>G114</f>
        <v>0.68</v>
      </c>
      <c r="U68" s="250">
        <f>H114</f>
        <v>0.32</v>
      </c>
      <c r="W68" s="175" t="s">
        <v>54</v>
      </c>
      <c r="X68" s="251" t="e">
        <f t="shared" si="18"/>
        <v>#REF!</v>
      </c>
      <c r="Y68" s="251">
        <f t="shared" si="18"/>
        <v>0</v>
      </c>
      <c r="Z68" s="258" t="e">
        <f t="shared" si="18"/>
        <v>#REF!</v>
      </c>
      <c r="AD68" s="175" t="s">
        <v>50</v>
      </c>
      <c r="AE68" s="174">
        <v>9.3700000000000006E-2</v>
      </c>
      <c r="AF68" s="174">
        <v>2.38</v>
      </c>
      <c r="AG68" s="174">
        <v>2380</v>
      </c>
      <c r="AH68" s="263">
        <f t="shared" si="14"/>
        <v>33.071936900670877</v>
      </c>
      <c r="AI68" s="173">
        <f t="shared" si="15"/>
        <v>1.5194596306754302</v>
      </c>
      <c r="AK68" s="175">
        <v>8</v>
      </c>
      <c r="AL68" s="174" t="str">
        <f t="shared" si="12"/>
        <v/>
      </c>
      <c r="AM68" s="248" t="e">
        <f t="shared" si="13"/>
        <v>#N/A</v>
      </c>
      <c r="AN68" s="248" t="e">
        <f t="shared" si="13"/>
        <v>#N/A</v>
      </c>
      <c r="AO68" s="248" t="e">
        <f t="shared" si="13"/>
        <v>#N/A</v>
      </c>
      <c r="AP68" s="247" t="e">
        <f t="shared" si="13"/>
        <v>#N/A</v>
      </c>
      <c r="AQ68" s="169" t="e">
        <f>NA()</f>
        <v>#N/A</v>
      </c>
      <c r="AR68" s="175"/>
      <c r="AS68" s="174"/>
      <c r="AT68" s="174"/>
      <c r="AU68" s="248" t="e">
        <f t="shared" si="16"/>
        <v>#N/A</v>
      </c>
      <c r="AV68" s="248" t="e">
        <f t="shared" si="17"/>
        <v>#N/A</v>
      </c>
      <c r="AW68" s="247" t="e">
        <f t="shared" si="17"/>
        <v>#N/A</v>
      </c>
    </row>
    <row r="69" spans="6:49" x14ac:dyDescent="0.25">
      <c r="H69" s="265" t="s">
        <v>113</v>
      </c>
      <c r="I69" s="266" t="e">
        <f>#REF!</f>
        <v>#REF!</v>
      </c>
      <c r="J69" s="169" t="s">
        <v>112</v>
      </c>
      <c r="T69" s="253">
        <f>G115</f>
        <v>0.52</v>
      </c>
      <c r="U69" s="250">
        <f>H115</f>
        <v>0.34</v>
      </c>
      <c r="W69" s="175" t="s">
        <v>53</v>
      </c>
      <c r="X69" s="251" t="e">
        <f t="shared" si="18"/>
        <v>#REF!</v>
      </c>
      <c r="Y69" s="251">
        <f t="shared" si="18"/>
        <v>0.08</v>
      </c>
      <c r="Z69" s="258" t="e">
        <f t="shared" si="18"/>
        <v>#REF!</v>
      </c>
      <c r="AD69" s="175" t="s">
        <v>49</v>
      </c>
      <c r="AE69" s="174">
        <v>4.6899999999999997E-2</v>
      </c>
      <c r="AF69" s="174">
        <v>1.19</v>
      </c>
      <c r="AG69" s="174">
        <v>1190</v>
      </c>
      <c r="AH69" s="263">
        <f t="shared" si="14"/>
        <v>24.210074876744265</v>
      </c>
      <c r="AI69" s="173">
        <f t="shared" si="15"/>
        <v>1.3839961326266388</v>
      </c>
      <c r="AK69" s="175">
        <v>9</v>
      </c>
      <c r="AL69" s="174" t="str">
        <f t="shared" si="12"/>
        <v/>
      </c>
      <c r="AM69" s="248" t="e">
        <f t="shared" si="13"/>
        <v>#N/A</v>
      </c>
      <c r="AN69" s="248" t="e">
        <f t="shared" si="13"/>
        <v>#N/A</v>
      </c>
      <c r="AO69" s="248" t="e">
        <f t="shared" si="13"/>
        <v>#N/A</v>
      </c>
      <c r="AP69" s="247" t="e">
        <f t="shared" si="13"/>
        <v>#N/A</v>
      </c>
      <c r="AQ69" s="169" t="e">
        <f>NA()</f>
        <v>#N/A</v>
      </c>
      <c r="AR69" s="175"/>
      <c r="AS69" s="174"/>
      <c r="AT69" s="174"/>
      <c r="AU69" s="248" t="e">
        <f t="shared" si="16"/>
        <v>#N/A</v>
      </c>
      <c r="AV69" s="248" t="e">
        <f t="shared" si="17"/>
        <v>#N/A</v>
      </c>
      <c r="AW69" s="247" t="e">
        <f t="shared" si="17"/>
        <v>#N/A</v>
      </c>
    </row>
    <row r="70" spans="6:49" x14ac:dyDescent="0.25">
      <c r="H70" s="265" t="s">
        <v>111</v>
      </c>
      <c r="I70" s="169" t="e">
        <f>#REF!</f>
        <v>#REF!</v>
      </c>
      <c r="J70" s="169" t="s">
        <v>110</v>
      </c>
      <c r="T70" s="175" t="s">
        <v>109</v>
      </c>
      <c r="U70" s="173"/>
      <c r="W70" s="175" t="s">
        <v>52</v>
      </c>
      <c r="X70" s="251" t="e">
        <f t="shared" si="18"/>
        <v>#REF!</v>
      </c>
      <c r="Y70" s="251">
        <f t="shared" si="18"/>
        <v>0.08</v>
      </c>
      <c r="Z70" s="258" t="e">
        <f t="shared" si="18"/>
        <v>#REF!</v>
      </c>
      <c r="AD70" s="175" t="s">
        <v>48</v>
      </c>
      <c r="AE70" s="174">
        <v>2.3400000000000001E-2</v>
      </c>
      <c r="AF70" s="174">
        <v>0.59499999999999997</v>
      </c>
      <c r="AG70" s="174">
        <v>595</v>
      </c>
      <c r="AH70" s="263">
        <f t="shared" si="14"/>
        <v>17.722812162406921</v>
      </c>
      <c r="AI70" s="173">
        <f t="shared" si="15"/>
        <v>1.2485326345778474</v>
      </c>
      <c r="AK70" s="175">
        <v>10</v>
      </c>
      <c r="AL70" s="174" t="str">
        <f t="shared" si="12"/>
        <v>No. 100</v>
      </c>
      <c r="AM70" s="248" t="e">
        <f t="shared" si="13"/>
        <v>#REF!</v>
      </c>
      <c r="AN70" s="248" t="e">
        <f t="shared" si="13"/>
        <v>#N/A</v>
      </c>
      <c r="AO70" s="248" t="e">
        <f t="shared" si="13"/>
        <v>#N/A</v>
      </c>
      <c r="AP70" s="247" t="e">
        <f t="shared" si="13"/>
        <v>#N/A</v>
      </c>
      <c r="AQ70" s="264">
        <f>AQ67</f>
        <v>1</v>
      </c>
      <c r="AR70" s="175"/>
      <c r="AS70" s="174"/>
      <c r="AT70" s="174"/>
      <c r="AU70" s="248" t="e">
        <f t="shared" si="16"/>
        <v>#VALUE!</v>
      </c>
      <c r="AV70" s="248" t="str">
        <f t="shared" si="17"/>
        <v/>
      </c>
      <c r="AW70" s="247" t="str">
        <f t="shared" si="17"/>
        <v/>
      </c>
    </row>
    <row r="71" spans="6:49" x14ac:dyDescent="0.25">
      <c r="T71" s="253" t="e">
        <f>J58</f>
        <v>#REF!</v>
      </c>
      <c r="U71" s="252" t="e">
        <f>J61</f>
        <v>#REF!</v>
      </c>
      <c r="W71" s="175" t="s">
        <v>51</v>
      </c>
      <c r="X71" s="251" t="e">
        <f t="shared" si="18"/>
        <v>#REF!</v>
      </c>
      <c r="Y71" s="251">
        <f t="shared" si="18"/>
        <v>0.08</v>
      </c>
      <c r="Z71" s="258" t="e">
        <f t="shared" si="18"/>
        <v>#REF!</v>
      </c>
      <c r="AD71" s="175" t="s">
        <v>47</v>
      </c>
      <c r="AE71" s="174">
        <v>1.17E-2</v>
      </c>
      <c r="AF71" s="174">
        <v>0.29699999999999999</v>
      </c>
      <c r="AG71" s="174">
        <v>297</v>
      </c>
      <c r="AH71" s="263">
        <f t="shared" si="14"/>
        <v>12.964041189051768</v>
      </c>
      <c r="AI71" s="173">
        <f t="shared" si="15"/>
        <v>1.1127404021927456</v>
      </c>
      <c r="AK71" s="175">
        <v>11</v>
      </c>
      <c r="AL71" s="174" t="str">
        <f t="shared" si="12"/>
        <v/>
      </c>
      <c r="AM71" s="248" t="e">
        <f t="shared" si="13"/>
        <v>#N/A</v>
      </c>
      <c r="AN71" s="248" t="e">
        <f t="shared" si="13"/>
        <v>#N/A</v>
      </c>
      <c r="AO71" s="248" t="e">
        <f t="shared" si="13"/>
        <v>#N/A</v>
      </c>
      <c r="AP71" s="247" t="e">
        <f t="shared" si="13"/>
        <v>#N/A</v>
      </c>
      <c r="AQ71" s="169" t="e">
        <f>NA()</f>
        <v>#N/A</v>
      </c>
      <c r="AR71" s="175"/>
      <c r="AS71" s="174"/>
      <c r="AT71" s="174"/>
      <c r="AU71" s="248" t="e">
        <f t="shared" si="16"/>
        <v>#N/A</v>
      </c>
      <c r="AV71" s="248" t="e">
        <f t="shared" si="17"/>
        <v>#N/A</v>
      </c>
      <c r="AW71" s="247" t="e">
        <f t="shared" si="17"/>
        <v>#N/A</v>
      </c>
    </row>
    <row r="72" spans="6:49" x14ac:dyDescent="0.25">
      <c r="G72" s="169" t="s">
        <v>108</v>
      </c>
      <c r="T72" s="175" t="s">
        <v>107</v>
      </c>
      <c r="U72" s="173"/>
      <c r="W72" s="175" t="s">
        <v>50</v>
      </c>
      <c r="X72" s="251" t="e">
        <f t="shared" si="18"/>
        <v>#REF!</v>
      </c>
      <c r="Y72" s="251">
        <f t="shared" si="18"/>
        <v>0.08</v>
      </c>
      <c r="Z72" s="258" t="e">
        <f t="shared" si="18"/>
        <v>#REF!</v>
      </c>
      <c r="AD72" s="175" t="s">
        <v>46</v>
      </c>
      <c r="AE72" s="174">
        <v>5.8999999999999999E-3</v>
      </c>
      <c r="AF72" s="174">
        <v>0.14899999999999999</v>
      </c>
      <c r="AG72" s="174">
        <v>149</v>
      </c>
      <c r="AH72" s="263">
        <f t="shared" si="14"/>
        <v>9.5045994842303667</v>
      </c>
      <c r="AI72" s="173">
        <f t="shared" si="15"/>
        <v>0.97793382078552349</v>
      </c>
      <c r="AK72" s="175">
        <v>12</v>
      </c>
      <c r="AL72" s="174" t="str">
        <f t="shared" si="12"/>
        <v/>
      </c>
      <c r="AM72" s="248" t="e">
        <f t="shared" si="13"/>
        <v>#N/A</v>
      </c>
      <c r="AN72" s="248" t="e">
        <f t="shared" si="13"/>
        <v>#N/A</v>
      </c>
      <c r="AO72" s="248" t="e">
        <f t="shared" si="13"/>
        <v>#N/A</v>
      </c>
      <c r="AP72" s="247" t="e">
        <f t="shared" si="13"/>
        <v>#N/A</v>
      </c>
      <c r="AQ72" s="169" t="e">
        <f>NA()</f>
        <v>#N/A</v>
      </c>
      <c r="AR72" s="175"/>
      <c r="AS72" s="174"/>
      <c r="AT72" s="174"/>
      <c r="AU72" s="248" t="e">
        <f t="shared" si="16"/>
        <v>#N/A</v>
      </c>
      <c r="AV72" s="248" t="e">
        <f t="shared" si="17"/>
        <v>#N/A</v>
      </c>
      <c r="AW72" s="247" t="e">
        <f t="shared" si="17"/>
        <v>#N/A</v>
      </c>
    </row>
    <row r="73" spans="6:49" x14ac:dyDescent="0.25">
      <c r="H73" s="169" t="s">
        <v>106</v>
      </c>
      <c r="T73" s="253">
        <f>G81</f>
        <v>0.8</v>
      </c>
      <c r="U73" s="252">
        <f>H81</f>
        <v>0.26</v>
      </c>
      <c r="W73" s="175" t="s">
        <v>49</v>
      </c>
      <c r="X73" s="251" t="e">
        <f t="shared" ref="X73:Z76" si="19">X87</f>
        <v>#REF!</v>
      </c>
      <c r="Y73" s="251">
        <f t="shared" si="19"/>
        <v>0.08</v>
      </c>
      <c r="Z73" s="258" t="e">
        <f t="shared" si="19"/>
        <v>#REF!</v>
      </c>
      <c r="AD73" s="175" t="s">
        <v>45</v>
      </c>
      <c r="AE73" s="174">
        <v>2.8999999999999998E-3</v>
      </c>
      <c r="AF73" s="174">
        <v>7.3999999999999996E-2</v>
      </c>
      <c r="AG73" s="174">
        <v>74</v>
      </c>
      <c r="AH73" s="263">
        <f t="shared" si="14"/>
        <v>6.9367217454368229</v>
      </c>
      <c r="AI73" s="173">
        <f t="shared" si="15"/>
        <v>0.84115427387893937</v>
      </c>
      <c r="AK73" s="175">
        <v>13</v>
      </c>
      <c r="AL73" s="174" t="str">
        <f t="shared" si="12"/>
        <v>No. 50</v>
      </c>
      <c r="AM73" s="248" t="e">
        <f t="shared" si="13"/>
        <v>#REF!</v>
      </c>
      <c r="AN73" s="248" t="e">
        <f t="shared" si="13"/>
        <v>#N/A</v>
      </c>
      <c r="AO73" s="248" t="e">
        <f t="shared" si="13"/>
        <v>#N/A</v>
      </c>
      <c r="AP73" s="247" t="e">
        <f t="shared" si="13"/>
        <v>#N/A</v>
      </c>
      <c r="AQ73" s="249">
        <f>AQ67</f>
        <v>1</v>
      </c>
      <c r="AR73" s="175"/>
      <c r="AS73" s="174"/>
      <c r="AT73" s="174"/>
      <c r="AU73" s="248" t="e">
        <f t="shared" si="16"/>
        <v>#VALUE!</v>
      </c>
      <c r="AV73" s="248" t="str">
        <f t="shared" si="17"/>
        <v/>
      </c>
      <c r="AW73" s="247" t="str">
        <f t="shared" si="17"/>
        <v/>
      </c>
    </row>
    <row r="74" spans="6:49" x14ac:dyDescent="0.25">
      <c r="H74" s="169" t="s">
        <v>105</v>
      </c>
      <c r="T74" s="253">
        <f>H100</f>
        <v>0.75</v>
      </c>
      <c r="U74" s="252">
        <f>$U$73+(T74-$T$73)*($U$76-$U$73)/($T$76-$T$73)</f>
        <v>0.26900000000000002</v>
      </c>
      <c r="W74" s="175" t="s">
        <v>48</v>
      </c>
      <c r="X74" s="251" t="e">
        <f t="shared" si="19"/>
        <v>#REF!</v>
      </c>
      <c r="Y74" s="251">
        <f t="shared" si="19"/>
        <v>0.08</v>
      </c>
      <c r="Z74" s="258">
        <f t="shared" si="19"/>
        <v>0.15</v>
      </c>
      <c r="AD74" s="262" t="s">
        <v>44</v>
      </c>
      <c r="AE74" s="261">
        <v>0</v>
      </c>
      <c r="AF74" s="261">
        <v>0</v>
      </c>
      <c r="AG74" s="261">
        <v>0</v>
      </c>
      <c r="AH74" s="260">
        <f t="shared" si="14"/>
        <v>0</v>
      </c>
      <c r="AI74" s="259" t="e">
        <f t="shared" si="15"/>
        <v>#NUM!</v>
      </c>
      <c r="AK74" s="175">
        <v>14</v>
      </c>
      <c r="AL74" s="174" t="str">
        <f t="shared" si="12"/>
        <v/>
      </c>
      <c r="AM74" s="248" t="e">
        <f t="shared" si="13"/>
        <v>#N/A</v>
      </c>
      <c r="AN74" s="248" t="e">
        <f t="shared" si="13"/>
        <v>#N/A</v>
      </c>
      <c r="AO74" s="248" t="e">
        <f t="shared" si="13"/>
        <v>#N/A</v>
      </c>
      <c r="AP74" s="247" t="e">
        <f t="shared" si="13"/>
        <v>#N/A</v>
      </c>
      <c r="AQ74" s="169" t="e">
        <f>NA()</f>
        <v>#N/A</v>
      </c>
      <c r="AR74" s="175"/>
      <c r="AS74" s="174"/>
      <c r="AT74" s="174"/>
      <c r="AU74" s="248" t="e">
        <f t="shared" si="16"/>
        <v>#N/A</v>
      </c>
      <c r="AV74" s="248" t="e">
        <f t="shared" si="17"/>
        <v>#N/A</v>
      </c>
      <c r="AW74" s="247" t="e">
        <f t="shared" si="17"/>
        <v>#N/A</v>
      </c>
    </row>
    <row r="75" spans="6:49" x14ac:dyDescent="0.25">
      <c r="H75" s="169" t="s">
        <v>104</v>
      </c>
      <c r="T75" s="253">
        <f>T77</f>
        <v>0.45</v>
      </c>
      <c r="U75" s="252">
        <f>$U$73+(T75-$T$73)*($U$76-$U$73)/($T$76-$T$73)</f>
        <v>0.32300000000000001</v>
      </c>
      <c r="W75" s="175" t="s">
        <v>47</v>
      </c>
      <c r="X75" s="251" t="e">
        <f t="shared" si="19"/>
        <v>#REF!</v>
      </c>
      <c r="Y75" s="251">
        <f t="shared" si="19"/>
        <v>0.08</v>
      </c>
      <c r="Z75" s="258">
        <f t="shared" si="19"/>
        <v>0.15</v>
      </c>
      <c r="AK75" s="175">
        <v>15</v>
      </c>
      <c r="AL75" s="174" t="str">
        <f t="shared" si="12"/>
        <v/>
      </c>
      <c r="AM75" s="248" t="e">
        <f t="shared" si="13"/>
        <v>#N/A</v>
      </c>
      <c r="AN75" s="248" t="e">
        <f t="shared" si="13"/>
        <v>#N/A</v>
      </c>
      <c r="AO75" s="248" t="e">
        <f t="shared" si="13"/>
        <v>#N/A</v>
      </c>
      <c r="AP75" s="247" t="e">
        <f t="shared" si="13"/>
        <v>#N/A</v>
      </c>
      <c r="AQ75" s="169" t="e">
        <f>NA()</f>
        <v>#N/A</v>
      </c>
      <c r="AR75" s="175"/>
      <c r="AS75" s="174"/>
      <c r="AT75" s="174"/>
      <c r="AU75" s="248" t="e">
        <f t="shared" si="16"/>
        <v>#N/A</v>
      </c>
      <c r="AV75" s="248" t="e">
        <f t="shared" si="17"/>
        <v>#N/A</v>
      </c>
      <c r="AW75" s="247" t="e">
        <f t="shared" si="17"/>
        <v>#N/A</v>
      </c>
    </row>
    <row r="76" spans="6:49" x14ac:dyDescent="0.25">
      <c r="T76" s="253">
        <f>G82</f>
        <v>0.3</v>
      </c>
      <c r="U76" s="252">
        <f>H82</f>
        <v>0.35</v>
      </c>
      <c r="W76" s="175" t="s">
        <v>46</v>
      </c>
      <c r="X76" s="251" t="e">
        <f t="shared" si="19"/>
        <v>#REF!</v>
      </c>
      <c r="Y76" s="251">
        <f t="shared" si="19"/>
        <v>0</v>
      </c>
      <c r="Z76" s="258">
        <f t="shared" si="19"/>
        <v>7.4999999999999997E-2</v>
      </c>
      <c r="AK76" s="175">
        <v>16</v>
      </c>
      <c r="AL76" s="174" t="str">
        <f t="shared" si="12"/>
        <v/>
      </c>
      <c r="AM76" s="248" t="e">
        <f t="shared" si="13"/>
        <v>#N/A</v>
      </c>
      <c r="AN76" s="248" t="e">
        <f t="shared" si="13"/>
        <v>#N/A</v>
      </c>
      <c r="AO76" s="248" t="e">
        <f t="shared" si="13"/>
        <v>#N/A</v>
      </c>
      <c r="AP76" s="247" t="e">
        <f t="shared" si="13"/>
        <v>#N/A</v>
      </c>
      <c r="AQ76" s="169" t="e">
        <f>NA()</f>
        <v>#N/A</v>
      </c>
      <c r="AR76" s="175"/>
      <c r="AS76" s="174"/>
      <c r="AT76" s="174"/>
      <c r="AU76" s="248" t="e">
        <f t="shared" si="16"/>
        <v>#N/A</v>
      </c>
      <c r="AV76" s="248" t="e">
        <f t="shared" si="17"/>
        <v>#N/A</v>
      </c>
      <c r="AW76" s="247" t="e">
        <f t="shared" si="17"/>
        <v>#N/A</v>
      </c>
    </row>
    <row r="77" spans="6:49" x14ac:dyDescent="0.25">
      <c r="F77" s="214" t="s">
        <v>103</v>
      </c>
      <c r="G77" s="197"/>
      <c r="H77" s="197"/>
      <c r="I77" s="197"/>
      <c r="J77" s="197"/>
      <c r="K77" s="197"/>
      <c r="L77" s="197"/>
      <c r="M77" s="196"/>
      <c r="T77" s="253">
        <f>H101</f>
        <v>0.45</v>
      </c>
      <c r="U77" s="252">
        <f>U75</f>
        <v>0.32300000000000001</v>
      </c>
      <c r="W77" s="172" t="s">
        <v>45</v>
      </c>
      <c r="X77" s="254" t="e">
        <f>#REF!</f>
        <v>#REF!</v>
      </c>
      <c r="Y77" s="254" t="e">
        <f>NA()</f>
        <v>#N/A</v>
      </c>
      <c r="Z77" s="257">
        <v>0</v>
      </c>
      <c r="AK77" s="175">
        <v>17</v>
      </c>
      <c r="AL77" s="174" t="str">
        <f t="shared" si="12"/>
        <v/>
      </c>
      <c r="AM77" s="248" t="e">
        <f t="shared" si="13"/>
        <v>#N/A</v>
      </c>
      <c r="AN77" s="248" t="e">
        <f t="shared" si="13"/>
        <v>#N/A</v>
      </c>
      <c r="AO77" s="248" t="e">
        <f t="shared" si="13"/>
        <v>#N/A</v>
      </c>
      <c r="AP77" s="247" t="e">
        <f t="shared" si="13"/>
        <v>#N/A</v>
      </c>
      <c r="AQ77" s="169" t="e">
        <f>NA()</f>
        <v>#N/A</v>
      </c>
      <c r="AR77" s="175"/>
      <c r="AS77" s="174"/>
      <c r="AT77" s="174"/>
      <c r="AU77" s="248" t="e">
        <f t="shared" si="16"/>
        <v>#N/A</v>
      </c>
      <c r="AV77" s="248" t="e">
        <f t="shared" si="17"/>
        <v>#N/A</v>
      </c>
      <c r="AW77" s="247" t="e">
        <f t="shared" si="17"/>
        <v>#N/A</v>
      </c>
    </row>
    <row r="78" spans="6:49" x14ac:dyDescent="0.25">
      <c r="F78" s="175" t="s">
        <v>102</v>
      </c>
      <c r="G78" s="174"/>
      <c r="H78" s="174"/>
      <c r="I78" s="174"/>
      <c r="J78" s="174"/>
      <c r="K78" s="174"/>
      <c r="L78" s="174"/>
      <c r="M78" s="173"/>
      <c r="T78" s="253">
        <f>T77</f>
        <v>0.45</v>
      </c>
      <c r="U78" s="252">
        <f>U77+($U$79-$U$73)</f>
        <v>0.443</v>
      </c>
      <c r="W78" s="214" t="s">
        <v>59</v>
      </c>
      <c r="X78" s="197"/>
      <c r="Y78" s="197"/>
      <c r="Z78" s="197">
        <v>0</v>
      </c>
      <c r="AA78" s="196"/>
      <c r="AK78" s="175">
        <v>18</v>
      </c>
      <c r="AL78" s="174" t="str">
        <f t="shared" si="12"/>
        <v>No. 30</v>
      </c>
      <c r="AM78" s="248" t="e">
        <f t="shared" si="13"/>
        <v>#REF!</v>
      </c>
      <c r="AN78" s="248" t="e">
        <f t="shared" si="13"/>
        <v>#N/A</v>
      </c>
      <c r="AO78" s="248" t="e">
        <f t="shared" si="13"/>
        <v>#N/A</v>
      </c>
      <c r="AP78" s="247" t="e">
        <f t="shared" si="13"/>
        <v>#N/A</v>
      </c>
      <c r="AQ78" s="249">
        <f>AQ67</f>
        <v>1</v>
      </c>
      <c r="AR78" s="175"/>
      <c r="AS78" s="174"/>
      <c r="AT78" s="174"/>
      <c r="AU78" s="248" t="e">
        <f t="shared" si="16"/>
        <v>#VALUE!</v>
      </c>
      <c r="AV78" s="248" t="str">
        <f t="shared" si="17"/>
        <v/>
      </c>
      <c r="AW78" s="247" t="str">
        <f t="shared" si="17"/>
        <v/>
      </c>
    </row>
    <row r="79" spans="6:49" x14ac:dyDescent="0.25">
      <c r="F79" s="175"/>
      <c r="G79" s="174" t="s">
        <v>77</v>
      </c>
      <c r="H79" s="174"/>
      <c r="I79" s="174"/>
      <c r="J79" s="174"/>
      <c r="K79" s="174"/>
      <c r="L79" s="174"/>
      <c r="M79" s="173"/>
      <c r="T79" s="253">
        <f>G90</f>
        <v>0.8</v>
      </c>
      <c r="U79" s="252">
        <f>H90</f>
        <v>0.38</v>
      </c>
      <c r="W79" s="175" t="s">
        <v>57</v>
      </c>
      <c r="X79" s="251" t="e">
        <f>#REF!</f>
        <v>#REF!</v>
      </c>
      <c r="Y79" s="251">
        <v>0</v>
      </c>
      <c r="Z79" s="251" t="e">
        <f>IF(Z78&gt;0,Z78,IF(SUM(#REF!)=0,0,AA79))</f>
        <v>#REF!</v>
      </c>
      <c r="AA79" s="173">
        <v>0</v>
      </c>
      <c r="AK79" s="175">
        <v>19</v>
      </c>
      <c r="AL79" s="174" t="str">
        <f t="shared" si="12"/>
        <v/>
      </c>
      <c r="AM79" s="248" t="e">
        <f t="shared" si="13"/>
        <v>#N/A</v>
      </c>
      <c r="AN79" s="248" t="e">
        <f t="shared" si="13"/>
        <v>#N/A</v>
      </c>
      <c r="AO79" s="248" t="e">
        <f t="shared" si="13"/>
        <v>#N/A</v>
      </c>
      <c r="AP79" s="247" t="e">
        <f t="shared" si="13"/>
        <v>#N/A</v>
      </c>
      <c r="AQ79" s="169" t="e">
        <f>NA()</f>
        <v>#N/A</v>
      </c>
      <c r="AR79" s="175"/>
      <c r="AS79" s="174"/>
      <c r="AT79" s="174"/>
      <c r="AU79" s="248" t="e">
        <f t="shared" si="16"/>
        <v>#N/A</v>
      </c>
      <c r="AV79" s="248" t="e">
        <f t="shared" si="17"/>
        <v>#N/A</v>
      </c>
      <c r="AW79" s="247" t="e">
        <f t="shared" si="17"/>
        <v>#N/A</v>
      </c>
    </row>
    <row r="80" spans="6:49" x14ac:dyDescent="0.25">
      <c r="F80" s="175"/>
      <c r="G80" s="174" t="s">
        <v>76</v>
      </c>
      <c r="H80" s="174" t="s">
        <v>75</v>
      </c>
      <c r="I80" s="174"/>
      <c r="J80" s="174"/>
      <c r="K80" s="174"/>
      <c r="L80" s="174"/>
      <c r="M80" s="173"/>
      <c r="T80" s="253">
        <f>T74</f>
        <v>0.75</v>
      </c>
      <c r="U80" s="252">
        <f>U74+($U$79-$U$73)</f>
        <v>0.38900000000000001</v>
      </c>
      <c r="W80" s="175" t="s">
        <v>56</v>
      </c>
      <c r="X80" s="251" t="e">
        <f>#REF!</f>
        <v>#REF!</v>
      </c>
      <c r="Y80" s="251">
        <v>0</v>
      </c>
      <c r="Z80" s="251" t="e">
        <f>IF(Z79&gt;0,Z79,IF(SUM(#REF!)=0,0,AA80))</f>
        <v>#REF!</v>
      </c>
      <c r="AA80" s="173">
        <v>0.18</v>
      </c>
      <c r="AK80" s="175">
        <v>20</v>
      </c>
      <c r="AL80" s="174" t="str">
        <f t="shared" si="12"/>
        <v/>
      </c>
      <c r="AM80" s="248" t="e">
        <f t="shared" ref="AM80:AP99" si="20">IF(ISBLANK(VLOOKUP($AK80,$AK$43:$AP$56,AM$59,FALSE)),NA(),VLOOKUP($AK80,$AK$43:$AP$56,AM$59,FALSE))</f>
        <v>#N/A</v>
      </c>
      <c r="AN80" s="248" t="e">
        <f t="shared" si="20"/>
        <v>#N/A</v>
      </c>
      <c r="AO80" s="248" t="e">
        <f t="shared" si="20"/>
        <v>#N/A</v>
      </c>
      <c r="AP80" s="247" t="e">
        <f t="shared" si="20"/>
        <v>#N/A</v>
      </c>
      <c r="AQ80" s="169" t="e">
        <f>NA()</f>
        <v>#N/A</v>
      </c>
      <c r="AR80" s="175"/>
      <c r="AS80" s="174"/>
      <c r="AT80" s="174"/>
      <c r="AU80" s="248" t="e">
        <f t="shared" si="16"/>
        <v>#N/A</v>
      </c>
      <c r="AV80" s="248" t="e">
        <f t="shared" si="17"/>
        <v>#N/A</v>
      </c>
      <c r="AW80" s="247" t="e">
        <f t="shared" si="17"/>
        <v>#N/A</v>
      </c>
    </row>
    <row r="81" spans="6:49" x14ac:dyDescent="0.25">
      <c r="F81" s="175"/>
      <c r="G81" s="250">
        <v>0.8</v>
      </c>
      <c r="H81" s="250">
        <v>0.26</v>
      </c>
      <c r="I81" s="174"/>
      <c r="J81" s="174"/>
      <c r="K81" s="174"/>
      <c r="L81" s="174"/>
      <c r="M81" s="173"/>
      <c r="T81" s="253">
        <f>T80</f>
        <v>0.75</v>
      </c>
      <c r="U81" s="252">
        <f>U74</f>
        <v>0.26900000000000002</v>
      </c>
      <c r="W81" s="175" t="s">
        <v>55</v>
      </c>
      <c r="X81" s="251" t="e">
        <f>#REF!</f>
        <v>#REF!</v>
      </c>
      <c r="Y81" s="251">
        <v>0</v>
      </c>
      <c r="Z81" s="251" t="e">
        <f>IF(Z80&gt;0,Z80,IF(SUM(#REF!)=0,0,AA81))</f>
        <v>#REF!</v>
      </c>
      <c r="AA81" s="173">
        <v>0.18</v>
      </c>
      <c r="AK81" s="175">
        <v>21</v>
      </c>
      <c r="AL81" s="174" t="str">
        <f t="shared" si="12"/>
        <v/>
      </c>
      <c r="AM81" s="248" t="e">
        <f t="shared" si="20"/>
        <v>#N/A</v>
      </c>
      <c r="AN81" s="248" t="e">
        <f t="shared" si="20"/>
        <v>#N/A</v>
      </c>
      <c r="AO81" s="248" t="e">
        <f t="shared" si="20"/>
        <v>#N/A</v>
      </c>
      <c r="AP81" s="247" t="e">
        <f t="shared" si="20"/>
        <v>#N/A</v>
      </c>
      <c r="AQ81" s="169" t="e">
        <f>NA()</f>
        <v>#N/A</v>
      </c>
      <c r="AR81" s="175"/>
      <c r="AS81" s="174"/>
      <c r="AT81" s="174"/>
      <c r="AU81" s="248" t="e">
        <f t="shared" si="16"/>
        <v>#N/A</v>
      </c>
      <c r="AV81" s="248" t="e">
        <f t="shared" ref="AV81:AW100" si="21">IF(ISBLANK(VLOOKUP($AK81,$AK$43:$AW$56,AV$59,FALSE)),NA(),VLOOKUP($AK81,$AK$43:$AW$56,AV$59,FALSE))</f>
        <v>#N/A</v>
      </c>
      <c r="AW81" s="247" t="e">
        <f t="shared" si="21"/>
        <v>#N/A</v>
      </c>
    </row>
    <row r="82" spans="6:49" x14ac:dyDescent="0.25">
      <c r="F82" s="175"/>
      <c r="G82" s="250">
        <v>0.3</v>
      </c>
      <c r="H82" s="250">
        <v>0.35</v>
      </c>
      <c r="I82" s="174"/>
      <c r="J82" s="174"/>
      <c r="K82" s="174"/>
      <c r="L82" s="174"/>
      <c r="M82" s="173"/>
      <c r="T82" s="253">
        <f>T81</f>
        <v>0.75</v>
      </c>
      <c r="U82" s="252">
        <f>U80</f>
        <v>0.38900000000000001</v>
      </c>
      <c r="W82" s="175" t="s">
        <v>54</v>
      </c>
      <c r="X82" s="251" t="e">
        <f>#REF!</f>
        <v>#REF!</v>
      </c>
      <c r="Y82" s="251">
        <v>0</v>
      </c>
      <c r="Z82" s="251" t="e">
        <f>IF(Z81&gt;0,Z81,IF(SUM(#REF!)=0,0,AA82))</f>
        <v>#REF!</v>
      </c>
      <c r="AA82" s="173">
        <v>0.2</v>
      </c>
      <c r="AK82" s="175">
        <v>22</v>
      </c>
      <c r="AL82" s="174" t="str">
        <f t="shared" si="12"/>
        <v/>
      </c>
      <c r="AM82" s="248" t="e">
        <f t="shared" si="20"/>
        <v>#N/A</v>
      </c>
      <c r="AN82" s="248" t="e">
        <f t="shared" si="20"/>
        <v>#N/A</v>
      </c>
      <c r="AO82" s="248" t="e">
        <f t="shared" si="20"/>
        <v>#N/A</v>
      </c>
      <c r="AP82" s="247" t="e">
        <f t="shared" si="20"/>
        <v>#N/A</v>
      </c>
      <c r="AQ82" s="169" t="e">
        <f>NA()</f>
        <v>#N/A</v>
      </c>
      <c r="AR82" s="175"/>
      <c r="AS82" s="174"/>
      <c r="AT82" s="174"/>
      <c r="AU82" s="248" t="e">
        <f t="shared" si="16"/>
        <v>#N/A</v>
      </c>
      <c r="AV82" s="248" t="e">
        <f t="shared" si="21"/>
        <v>#N/A</v>
      </c>
      <c r="AW82" s="247" t="e">
        <f t="shared" si="21"/>
        <v>#N/A</v>
      </c>
    </row>
    <row r="83" spans="6:49" x14ac:dyDescent="0.25">
      <c r="F83" s="175"/>
      <c r="G83" s="174" t="s">
        <v>74</v>
      </c>
      <c r="H83" s="174"/>
      <c r="I83" s="174"/>
      <c r="J83" s="174"/>
      <c r="K83" s="174"/>
      <c r="L83" s="174"/>
      <c r="M83" s="173"/>
      <c r="T83" s="253">
        <f>T78</f>
        <v>0.45</v>
      </c>
      <c r="U83" s="252">
        <f>U78</f>
        <v>0.443</v>
      </c>
      <c r="W83" s="175" t="s">
        <v>53</v>
      </c>
      <c r="X83" s="251" t="e">
        <f>#REF!</f>
        <v>#REF!</v>
      </c>
      <c r="Y83" s="251">
        <v>0.08</v>
      </c>
      <c r="Z83" s="251" t="e">
        <f>IF(Z82&gt;0,Z82,IF(SUM(#REF!)=0,0,AA83))</f>
        <v>#REF!</v>
      </c>
      <c r="AA83" s="173">
        <f>AA82</f>
        <v>0.2</v>
      </c>
      <c r="AK83" s="175">
        <v>23</v>
      </c>
      <c r="AL83" s="174" t="str">
        <f t="shared" si="12"/>
        <v/>
      </c>
      <c r="AM83" s="248" t="e">
        <f t="shared" si="20"/>
        <v>#N/A</v>
      </c>
      <c r="AN83" s="248" t="e">
        <f t="shared" si="20"/>
        <v>#N/A</v>
      </c>
      <c r="AO83" s="248" t="e">
        <f t="shared" si="20"/>
        <v>#N/A</v>
      </c>
      <c r="AP83" s="247" t="e">
        <f t="shared" si="20"/>
        <v>#N/A</v>
      </c>
      <c r="AQ83" s="169" t="e">
        <f>NA()</f>
        <v>#N/A</v>
      </c>
      <c r="AR83" s="175"/>
      <c r="AS83" s="174"/>
      <c r="AT83" s="174"/>
      <c r="AU83" s="248" t="e">
        <f t="shared" si="16"/>
        <v>#N/A</v>
      </c>
      <c r="AV83" s="248" t="e">
        <f t="shared" si="21"/>
        <v>#N/A</v>
      </c>
      <c r="AW83" s="247" t="e">
        <f t="shared" si="21"/>
        <v>#N/A</v>
      </c>
    </row>
    <row r="84" spans="6:49" x14ac:dyDescent="0.25">
      <c r="F84" s="175"/>
      <c r="G84" s="174" t="s">
        <v>73</v>
      </c>
      <c r="H84" s="174" t="s">
        <v>72</v>
      </c>
      <c r="I84" s="174" t="s">
        <v>71</v>
      </c>
      <c r="J84" s="174"/>
      <c r="K84" s="174"/>
      <c r="L84" s="174"/>
      <c r="M84" s="173"/>
      <c r="T84" s="255">
        <f>G91</f>
        <v>0.3</v>
      </c>
      <c r="U84" s="256">
        <f>H91</f>
        <v>0.47</v>
      </c>
      <c r="W84" s="175" t="s">
        <v>52</v>
      </c>
      <c r="X84" s="251" t="e">
        <f>#REF!</f>
        <v>#REF!</v>
      </c>
      <c r="Y84" s="251">
        <v>0.08</v>
      </c>
      <c r="Z84" s="251" t="e">
        <f>IF(Z83&gt;0,Z83,IF(SUM(#REF!)=0,0,AA84))</f>
        <v>#REF!</v>
      </c>
      <c r="AA84" s="173">
        <f>AA83</f>
        <v>0.2</v>
      </c>
      <c r="AK84" s="175">
        <v>24</v>
      </c>
      <c r="AL84" s="174" t="str">
        <f t="shared" si="12"/>
        <v>No. 16</v>
      </c>
      <c r="AM84" s="248" t="e">
        <f t="shared" si="20"/>
        <v>#REF!</v>
      </c>
      <c r="AN84" s="248" t="e">
        <f t="shared" si="20"/>
        <v>#N/A</v>
      </c>
      <c r="AO84" s="248" t="e">
        <f t="shared" si="20"/>
        <v>#N/A</v>
      </c>
      <c r="AP84" s="247" t="e">
        <f t="shared" si="20"/>
        <v>#N/A</v>
      </c>
      <c r="AQ84" s="249">
        <f>AQ67</f>
        <v>1</v>
      </c>
      <c r="AR84" s="175"/>
      <c r="AS84" s="174"/>
      <c r="AT84" s="174"/>
      <c r="AU84" s="248" t="e">
        <f t="shared" si="16"/>
        <v>#VALUE!</v>
      </c>
      <c r="AV84" s="248" t="str">
        <f t="shared" si="21"/>
        <v/>
      </c>
      <c r="AW84" s="247" t="str">
        <f t="shared" si="21"/>
        <v/>
      </c>
    </row>
    <row r="85" spans="6:49" x14ac:dyDescent="0.25">
      <c r="F85" s="175"/>
      <c r="G85" s="251" t="e">
        <f>J58</f>
        <v>#REF!</v>
      </c>
      <c r="H85" s="186" t="e">
        <f>G85*SLOPE(H81:H82,G81:G82)+INTERCEPT(H81:H82,G81:G82)</f>
        <v>#REF!</v>
      </c>
      <c r="I85" s="251" t="e">
        <f>J61</f>
        <v>#REF!</v>
      </c>
      <c r="J85" s="174"/>
      <c r="K85" s="174"/>
      <c r="L85" s="174"/>
      <c r="M85" s="173"/>
      <c r="T85" s="214" t="s">
        <v>101</v>
      </c>
      <c r="U85" s="196"/>
      <c r="W85" s="175" t="s">
        <v>51</v>
      </c>
      <c r="X85" s="251" t="e">
        <f>#REF!</f>
        <v>#REF!</v>
      </c>
      <c r="Y85" s="251">
        <v>0.08</v>
      </c>
      <c r="Z85" s="251" t="e">
        <f>IF(Z84&gt;0,Z84,IF(SUM(#REF!)=0,0,AA85))</f>
        <v>#REF!</v>
      </c>
      <c r="AA85" s="173">
        <f>AA84</f>
        <v>0.2</v>
      </c>
      <c r="AK85" s="175">
        <v>25</v>
      </c>
      <c r="AL85" s="174" t="str">
        <f t="shared" si="12"/>
        <v/>
      </c>
      <c r="AM85" s="248" t="e">
        <f t="shared" si="20"/>
        <v>#N/A</v>
      </c>
      <c r="AN85" s="248" t="e">
        <f t="shared" si="20"/>
        <v>#N/A</v>
      </c>
      <c r="AO85" s="248" t="e">
        <f t="shared" si="20"/>
        <v>#N/A</v>
      </c>
      <c r="AP85" s="247" t="e">
        <f t="shared" si="20"/>
        <v>#N/A</v>
      </c>
      <c r="AQ85" s="169" t="e">
        <f>NA()</f>
        <v>#N/A</v>
      </c>
      <c r="AR85" s="175"/>
      <c r="AS85" s="174"/>
      <c r="AT85" s="174"/>
      <c r="AU85" s="248" t="e">
        <f t="shared" si="16"/>
        <v>#N/A</v>
      </c>
      <c r="AV85" s="248" t="e">
        <f t="shared" si="21"/>
        <v>#N/A</v>
      </c>
      <c r="AW85" s="247" t="e">
        <f t="shared" si="21"/>
        <v>#N/A</v>
      </c>
    </row>
    <row r="86" spans="6:49" x14ac:dyDescent="0.25">
      <c r="F86" s="175"/>
      <c r="G86" s="174"/>
      <c r="H86" s="174"/>
      <c r="I86" s="174" t="s">
        <v>100</v>
      </c>
      <c r="J86" s="174" t="e">
        <f>IF(I85&lt;=H85,TRUE,FALSE)</f>
        <v>#REF!</v>
      </c>
      <c r="K86" s="174"/>
      <c r="L86" s="174"/>
      <c r="M86" s="173"/>
      <c r="T86" s="253">
        <f>T80</f>
        <v>0.75</v>
      </c>
      <c r="U86" s="173">
        <f>U81+1/3*(U80-U81)*U90</f>
        <v>0.30499999999999999</v>
      </c>
      <c r="W86" s="175" t="s">
        <v>50</v>
      </c>
      <c r="X86" s="251" t="e">
        <f>#REF!</f>
        <v>#REF!</v>
      </c>
      <c r="Y86" s="251">
        <v>0.08</v>
      </c>
      <c r="Z86" s="251" t="e">
        <f>IF(Z85&gt;0,Z85,IF(SUM(#REF!)=0,0,AA86))</f>
        <v>#REF!</v>
      </c>
      <c r="AA86" s="173">
        <f>AA85</f>
        <v>0.2</v>
      </c>
      <c r="AK86" s="175">
        <v>26</v>
      </c>
      <c r="AL86" s="174" t="str">
        <f t="shared" si="12"/>
        <v/>
      </c>
      <c r="AM86" s="248" t="e">
        <f t="shared" si="20"/>
        <v>#N/A</v>
      </c>
      <c r="AN86" s="248" t="e">
        <f t="shared" si="20"/>
        <v>#N/A</v>
      </c>
      <c r="AO86" s="248" t="e">
        <f t="shared" si="20"/>
        <v>#N/A</v>
      </c>
      <c r="AP86" s="247" t="e">
        <f t="shared" si="20"/>
        <v>#N/A</v>
      </c>
      <c r="AQ86" s="169" t="e">
        <f>NA()</f>
        <v>#N/A</v>
      </c>
      <c r="AR86" s="175"/>
      <c r="AS86" s="174"/>
      <c r="AT86" s="174"/>
      <c r="AU86" s="248" t="e">
        <f t="shared" si="16"/>
        <v>#N/A</v>
      </c>
      <c r="AV86" s="248" t="e">
        <f t="shared" si="21"/>
        <v>#N/A</v>
      </c>
      <c r="AW86" s="247" t="e">
        <f t="shared" si="21"/>
        <v>#N/A</v>
      </c>
    </row>
    <row r="87" spans="6:49" x14ac:dyDescent="0.25">
      <c r="F87" s="175" t="s">
        <v>99</v>
      </c>
      <c r="G87" s="174"/>
      <c r="H87" s="174"/>
      <c r="I87" s="174"/>
      <c r="J87" s="174"/>
      <c r="K87" s="174"/>
      <c r="L87" s="174"/>
      <c r="M87" s="173"/>
      <c r="T87" s="253">
        <f>T77</f>
        <v>0.45</v>
      </c>
      <c r="U87" s="173">
        <f>U77+1/3*(U78-U77)*U90</f>
        <v>0.35899999999999999</v>
      </c>
      <c r="W87" s="175" t="s">
        <v>49</v>
      </c>
      <c r="X87" s="251" t="e">
        <f>#REF!</f>
        <v>#REF!</v>
      </c>
      <c r="Y87" s="251">
        <v>0.08</v>
      </c>
      <c r="Z87" s="251" t="e">
        <f>IF(Z86&gt;0,Z86,IF(SUM(#REF!)=0,0,AA87))</f>
        <v>#REF!</v>
      </c>
      <c r="AA87" s="173">
        <f>AA86</f>
        <v>0.2</v>
      </c>
      <c r="AK87" s="175">
        <v>27</v>
      </c>
      <c r="AL87" s="174" t="str">
        <f t="shared" si="12"/>
        <v/>
      </c>
      <c r="AM87" s="248" t="e">
        <f t="shared" si="20"/>
        <v>#N/A</v>
      </c>
      <c r="AN87" s="248" t="e">
        <f t="shared" si="20"/>
        <v>#N/A</v>
      </c>
      <c r="AO87" s="248" t="e">
        <f t="shared" si="20"/>
        <v>#N/A</v>
      </c>
      <c r="AP87" s="247" t="e">
        <f t="shared" si="20"/>
        <v>#N/A</v>
      </c>
      <c r="AQ87" s="169" t="e">
        <f>NA()</f>
        <v>#N/A</v>
      </c>
      <c r="AR87" s="175"/>
      <c r="AS87" s="174"/>
      <c r="AT87" s="174"/>
      <c r="AU87" s="248" t="e">
        <f t="shared" si="16"/>
        <v>#N/A</v>
      </c>
      <c r="AV87" s="248" t="e">
        <f t="shared" si="21"/>
        <v>#N/A</v>
      </c>
      <c r="AW87" s="247" t="e">
        <f t="shared" si="21"/>
        <v>#N/A</v>
      </c>
    </row>
    <row r="88" spans="6:49" x14ac:dyDescent="0.25">
      <c r="F88" s="175"/>
      <c r="G88" s="174" t="s">
        <v>77</v>
      </c>
      <c r="H88" s="174"/>
      <c r="I88" s="174"/>
      <c r="J88" s="174"/>
      <c r="K88" s="174"/>
      <c r="L88" s="174"/>
      <c r="M88" s="173"/>
      <c r="T88" s="253">
        <f>T87</f>
        <v>0.45</v>
      </c>
      <c r="U88" s="173">
        <f>U77+2/3*(U78-U77)*U90</f>
        <v>0.39500000000000002</v>
      </c>
      <c r="W88" s="175" t="s">
        <v>48</v>
      </c>
      <c r="X88" s="251" t="e">
        <f>#REF!</f>
        <v>#REF!</v>
      </c>
      <c r="Y88" s="251">
        <v>0.08</v>
      </c>
      <c r="Z88" s="251">
        <v>0.15</v>
      </c>
      <c r="AA88" s="173"/>
      <c r="AK88" s="175">
        <v>28</v>
      </c>
      <c r="AL88" s="174" t="str">
        <f t="shared" si="12"/>
        <v/>
      </c>
      <c r="AM88" s="248" t="e">
        <f t="shared" si="20"/>
        <v>#N/A</v>
      </c>
      <c r="AN88" s="248" t="e">
        <f t="shared" si="20"/>
        <v>#N/A</v>
      </c>
      <c r="AO88" s="248" t="e">
        <f t="shared" si="20"/>
        <v>#N/A</v>
      </c>
      <c r="AP88" s="247" t="e">
        <f t="shared" si="20"/>
        <v>#N/A</v>
      </c>
      <c r="AQ88" s="169" t="e">
        <f>NA()</f>
        <v>#N/A</v>
      </c>
      <c r="AR88" s="175"/>
      <c r="AS88" s="174"/>
      <c r="AT88" s="174"/>
      <c r="AU88" s="248" t="e">
        <f t="shared" si="16"/>
        <v>#N/A</v>
      </c>
      <c r="AV88" s="248" t="e">
        <f t="shared" si="21"/>
        <v>#N/A</v>
      </c>
      <c r="AW88" s="247" t="e">
        <f t="shared" si="21"/>
        <v>#N/A</v>
      </c>
    </row>
    <row r="89" spans="6:49" x14ac:dyDescent="0.25">
      <c r="F89" s="175"/>
      <c r="G89" s="174" t="s">
        <v>76</v>
      </c>
      <c r="H89" s="174" t="s">
        <v>75</v>
      </c>
      <c r="I89" s="174"/>
      <c r="J89" s="174"/>
      <c r="K89" s="174"/>
      <c r="L89" s="174"/>
      <c r="M89" s="173"/>
      <c r="T89" s="255">
        <f>T86</f>
        <v>0.75</v>
      </c>
      <c r="U89" s="170">
        <f>U81+2/3*(U80-U81)*U90</f>
        <v>0.34100000000000003</v>
      </c>
      <c r="W89" s="175" t="s">
        <v>47</v>
      </c>
      <c r="X89" s="251" t="e">
        <f>#REF!</f>
        <v>#REF!</v>
      </c>
      <c r="Y89" s="251">
        <v>0.08</v>
      </c>
      <c r="Z89" s="251">
        <v>0.15</v>
      </c>
      <c r="AA89" s="173"/>
      <c r="AK89" s="175">
        <v>29</v>
      </c>
      <c r="AL89" s="174" t="str">
        <f t="shared" si="12"/>
        <v/>
      </c>
      <c r="AM89" s="248" t="e">
        <f t="shared" si="20"/>
        <v>#N/A</v>
      </c>
      <c r="AN89" s="248" t="e">
        <f t="shared" si="20"/>
        <v>#N/A</v>
      </c>
      <c r="AO89" s="248" t="e">
        <f t="shared" si="20"/>
        <v>#N/A</v>
      </c>
      <c r="AP89" s="247" t="e">
        <f t="shared" si="20"/>
        <v>#N/A</v>
      </c>
      <c r="AQ89" s="169" t="e">
        <f>NA()</f>
        <v>#N/A</v>
      </c>
      <c r="AR89" s="175"/>
      <c r="AS89" s="174"/>
      <c r="AT89" s="174"/>
      <c r="AU89" s="248" t="e">
        <f t="shared" si="16"/>
        <v>#N/A</v>
      </c>
      <c r="AV89" s="248" t="e">
        <f t="shared" si="21"/>
        <v>#N/A</v>
      </c>
      <c r="AW89" s="247" t="e">
        <f t="shared" si="21"/>
        <v>#N/A</v>
      </c>
    </row>
    <row r="90" spans="6:49" x14ac:dyDescent="0.25">
      <c r="F90" s="175"/>
      <c r="G90" s="250">
        <v>0.8</v>
      </c>
      <c r="H90" s="250">
        <v>0.38</v>
      </c>
      <c r="I90" s="174"/>
      <c r="J90" s="174"/>
      <c r="K90" s="174"/>
      <c r="L90" s="174"/>
      <c r="M90" s="173"/>
      <c r="T90" s="235" t="s">
        <v>98</v>
      </c>
      <c r="U90" s="234">
        <v>0.9</v>
      </c>
      <c r="W90" s="175" t="s">
        <v>46</v>
      </c>
      <c r="X90" s="251" t="e">
        <f>#REF!</f>
        <v>#REF!</v>
      </c>
      <c r="Y90" s="251">
        <v>0</v>
      </c>
      <c r="Z90" s="251">
        <v>7.4999999999999997E-2</v>
      </c>
      <c r="AA90" s="173"/>
      <c r="AK90" s="175">
        <v>30</v>
      </c>
      <c r="AL90" s="174" t="str">
        <f t="shared" si="12"/>
        <v/>
      </c>
      <c r="AM90" s="248" t="e">
        <f t="shared" si="20"/>
        <v>#N/A</v>
      </c>
      <c r="AN90" s="248" t="e">
        <f t="shared" si="20"/>
        <v>#N/A</v>
      </c>
      <c r="AO90" s="248" t="e">
        <f t="shared" si="20"/>
        <v>#N/A</v>
      </c>
      <c r="AP90" s="247" t="e">
        <f t="shared" si="20"/>
        <v>#N/A</v>
      </c>
      <c r="AQ90" s="169" t="e">
        <f>NA()</f>
        <v>#N/A</v>
      </c>
      <c r="AR90" s="175"/>
      <c r="AS90" s="174"/>
      <c r="AT90" s="174"/>
      <c r="AU90" s="248" t="e">
        <f t="shared" si="16"/>
        <v>#N/A</v>
      </c>
      <c r="AV90" s="248" t="e">
        <f t="shared" si="21"/>
        <v>#N/A</v>
      </c>
      <c r="AW90" s="247" t="e">
        <f t="shared" si="21"/>
        <v>#N/A</v>
      </c>
    </row>
    <row r="91" spans="6:49" x14ac:dyDescent="0.25">
      <c r="F91" s="175"/>
      <c r="G91" s="250">
        <v>0.3</v>
      </c>
      <c r="H91" s="250">
        <v>0.47</v>
      </c>
      <c r="I91" s="174"/>
      <c r="J91" s="174"/>
      <c r="K91" s="174"/>
      <c r="L91" s="174"/>
      <c r="M91" s="173"/>
      <c r="W91" s="172" t="s">
        <v>45</v>
      </c>
      <c r="X91" s="254" t="e">
        <f>#REF!</f>
        <v>#REF!</v>
      </c>
      <c r="Y91" s="254">
        <v>0</v>
      </c>
      <c r="Z91" s="254">
        <v>0</v>
      </c>
      <c r="AA91" s="170"/>
      <c r="AK91" s="175">
        <v>31</v>
      </c>
      <c r="AL91" s="174" t="str">
        <f t="shared" si="12"/>
        <v/>
      </c>
      <c r="AM91" s="248" t="e">
        <f t="shared" si="20"/>
        <v>#N/A</v>
      </c>
      <c r="AN91" s="248" t="e">
        <f t="shared" si="20"/>
        <v>#N/A</v>
      </c>
      <c r="AO91" s="248" t="e">
        <f t="shared" si="20"/>
        <v>#N/A</v>
      </c>
      <c r="AP91" s="247" t="e">
        <f t="shared" si="20"/>
        <v>#N/A</v>
      </c>
      <c r="AQ91" s="169" t="e">
        <f>NA()</f>
        <v>#N/A</v>
      </c>
      <c r="AR91" s="175"/>
      <c r="AS91" s="174"/>
      <c r="AT91" s="174"/>
      <c r="AU91" s="248" t="e">
        <f t="shared" si="16"/>
        <v>#N/A</v>
      </c>
      <c r="AV91" s="248" t="e">
        <f t="shared" si="21"/>
        <v>#N/A</v>
      </c>
      <c r="AW91" s="247" t="e">
        <f t="shared" si="21"/>
        <v>#N/A</v>
      </c>
    </row>
    <row r="92" spans="6:49" x14ac:dyDescent="0.25">
      <c r="F92" s="175"/>
      <c r="G92" s="174" t="s">
        <v>74</v>
      </c>
      <c r="H92" s="174"/>
      <c r="I92" s="174"/>
      <c r="J92" s="174"/>
      <c r="K92" s="174"/>
      <c r="L92" s="174"/>
      <c r="M92" s="173"/>
      <c r="AK92" s="175">
        <v>32</v>
      </c>
      <c r="AL92" s="174" t="str">
        <f t="shared" ref="AL92:AL123" si="22">IF(ISNA(VLOOKUP($AK92,$AK$43:$AP$56,AL$59,FALSE)),"",VLOOKUP($AK92,$AK$43:$AP$56,AL$59,FALSE))</f>
        <v/>
      </c>
      <c r="AM92" s="248" t="e">
        <f t="shared" si="20"/>
        <v>#N/A</v>
      </c>
      <c r="AN92" s="248" t="e">
        <f t="shared" si="20"/>
        <v>#N/A</v>
      </c>
      <c r="AO92" s="248" t="e">
        <f t="shared" si="20"/>
        <v>#N/A</v>
      </c>
      <c r="AP92" s="247" t="e">
        <f t="shared" si="20"/>
        <v>#N/A</v>
      </c>
      <c r="AQ92" s="169" t="e">
        <f>NA()</f>
        <v>#N/A</v>
      </c>
      <c r="AR92" s="175"/>
      <c r="AS92" s="174"/>
      <c r="AT92" s="174"/>
      <c r="AU92" s="248" t="e">
        <f t="shared" si="16"/>
        <v>#N/A</v>
      </c>
      <c r="AV92" s="248" t="e">
        <f t="shared" si="21"/>
        <v>#N/A</v>
      </c>
      <c r="AW92" s="247" t="e">
        <f t="shared" si="21"/>
        <v>#N/A</v>
      </c>
    </row>
    <row r="93" spans="6:49" x14ac:dyDescent="0.25">
      <c r="F93" s="175"/>
      <c r="G93" s="174" t="s">
        <v>73</v>
      </c>
      <c r="H93" s="174" t="s">
        <v>72</v>
      </c>
      <c r="I93" s="174" t="s">
        <v>71</v>
      </c>
      <c r="J93" s="174"/>
      <c r="K93" s="174"/>
      <c r="L93" s="174"/>
      <c r="M93" s="173"/>
      <c r="AK93" s="175">
        <v>33</v>
      </c>
      <c r="AL93" s="174" t="str">
        <f t="shared" si="22"/>
        <v>No. 8</v>
      </c>
      <c r="AM93" s="248" t="e">
        <f t="shared" si="20"/>
        <v>#REF!</v>
      </c>
      <c r="AN93" s="248" t="e">
        <f t="shared" si="20"/>
        <v>#N/A</v>
      </c>
      <c r="AO93" s="248" t="e">
        <f t="shared" si="20"/>
        <v>#N/A</v>
      </c>
      <c r="AP93" s="247" t="e">
        <f t="shared" si="20"/>
        <v>#N/A</v>
      </c>
      <c r="AQ93" s="249">
        <f>AQ67</f>
        <v>1</v>
      </c>
      <c r="AR93" s="175"/>
      <c r="AS93" s="174"/>
      <c r="AT93" s="174"/>
      <c r="AU93" s="248" t="e">
        <f t="shared" ref="AU93:AU124" si="23">IF(ISBLANK(VLOOKUP($AK93,$AK$43:$AU$56,AU$59,FALSE)),NA(),VLOOKUP($AK93,$AK$43:$AU$56,AU$59,FALSE))</f>
        <v>#VALUE!</v>
      </c>
      <c r="AV93" s="248" t="str">
        <f t="shared" si="21"/>
        <v/>
      </c>
      <c r="AW93" s="247" t="str">
        <f t="shared" si="21"/>
        <v/>
      </c>
    </row>
    <row r="94" spans="6:49" x14ac:dyDescent="0.25">
      <c r="F94" s="175"/>
      <c r="G94" s="251" t="e">
        <f>G85</f>
        <v>#REF!</v>
      </c>
      <c r="H94" s="186" t="e">
        <f>G94*SLOPE(H90:H91,G90:G91)+INTERCEPT(H90:H91,G90:G91)</f>
        <v>#REF!</v>
      </c>
      <c r="I94" s="251" t="e">
        <f>I85</f>
        <v>#REF!</v>
      </c>
      <c r="J94" s="174"/>
      <c r="K94" s="174"/>
      <c r="L94" s="174"/>
      <c r="M94" s="173"/>
      <c r="AK94" s="175">
        <v>34</v>
      </c>
      <c r="AL94" s="174" t="str">
        <f t="shared" si="22"/>
        <v/>
      </c>
      <c r="AM94" s="248" t="e">
        <f t="shared" si="20"/>
        <v>#N/A</v>
      </c>
      <c r="AN94" s="248" t="e">
        <f t="shared" si="20"/>
        <v>#N/A</v>
      </c>
      <c r="AO94" s="248" t="e">
        <f t="shared" si="20"/>
        <v>#N/A</v>
      </c>
      <c r="AP94" s="247" t="e">
        <f t="shared" si="20"/>
        <v>#N/A</v>
      </c>
      <c r="AQ94" s="169" t="e">
        <f>NA()</f>
        <v>#N/A</v>
      </c>
      <c r="AR94" s="175"/>
      <c r="AS94" s="174"/>
      <c r="AT94" s="174"/>
      <c r="AU94" s="248" t="e">
        <f t="shared" si="23"/>
        <v>#N/A</v>
      </c>
      <c r="AV94" s="248" t="e">
        <f t="shared" si="21"/>
        <v>#N/A</v>
      </c>
      <c r="AW94" s="247" t="e">
        <f t="shared" si="21"/>
        <v>#N/A</v>
      </c>
    </row>
    <row r="95" spans="6:49" x14ac:dyDescent="0.25">
      <c r="F95" s="175"/>
      <c r="G95" s="174"/>
      <c r="H95" s="174"/>
      <c r="I95" s="174" t="s">
        <v>97</v>
      </c>
      <c r="J95" s="174" t="e">
        <f>IF(I94&gt;=H94,TRUE,FALSE)</f>
        <v>#REF!</v>
      </c>
      <c r="K95" s="174"/>
      <c r="L95" s="174"/>
      <c r="M95" s="173"/>
      <c r="AK95" s="175">
        <v>35</v>
      </c>
      <c r="AL95" s="174" t="str">
        <f t="shared" si="22"/>
        <v/>
      </c>
      <c r="AM95" s="248" t="e">
        <f t="shared" si="20"/>
        <v>#N/A</v>
      </c>
      <c r="AN95" s="248" t="e">
        <f t="shared" si="20"/>
        <v>#N/A</v>
      </c>
      <c r="AO95" s="248" t="e">
        <f t="shared" si="20"/>
        <v>#N/A</v>
      </c>
      <c r="AP95" s="247" t="e">
        <f t="shared" si="20"/>
        <v>#N/A</v>
      </c>
      <c r="AQ95" s="169" t="e">
        <f>NA()</f>
        <v>#N/A</v>
      </c>
      <c r="AR95" s="175"/>
      <c r="AS95" s="174"/>
      <c r="AT95" s="174"/>
      <c r="AU95" s="248" t="e">
        <f t="shared" si="23"/>
        <v>#N/A</v>
      </c>
      <c r="AV95" s="248" t="e">
        <f t="shared" si="21"/>
        <v>#N/A</v>
      </c>
      <c r="AW95" s="247" t="e">
        <f t="shared" si="21"/>
        <v>#N/A</v>
      </c>
    </row>
    <row r="96" spans="6:49" x14ac:dyDescent="0.25">
      <c r="F96" s="175" t="s">
        <v>96</v>
      </c>
      <c r="G96" s="174"/>
      <c r="H96" s="174"/>
      <c r="I96" s="174"/>
      <c r="J96" s="174"/>
      <c r="K96" s="174"/>
      <c r="L96" s="174"/>
      <c r="M96" s="173"/>
      <c r="AK96" s="175">
        <v>36</v>
      </c>
      <c r="AL96" s="174" t="str">
        <f t="shared" si="22"/>
        <v/>
      </c>
      <c r="AM96" s="248" t="e">
        <f t="shared" si="20"/>
        <v>#N/A</v>
      </c>
      <c r="AN96" s="248" t="e">
        <f t="shared" si="20"/>
        <v>#N/A</v>
      </c>
      <c r="AO96" s="248" t="e">
        <f t="shared" si="20"/>
        <v>#N/A</v>
      </c>
      <c r="AP96" s="247" t="e">
        <f t="shared" si="20"/>
        <v>#N/A</v>
      </c>
      <c r="AQ96" s="169" t="e">
        <f>NA()</f>
        <v>#N/A</v>
      </c>
      <c r="AR96" s="175"/>
      <c r="AS96" s="174"/>
      <c r="AT96" s="174"/>
      <c r="AU96" s="248" t="e">
        <f t="shared" si="23"/>
        <v>#N/A</v>
      </c>
      <c r="AV96" s="248" t="e">
        <f t="shared" si="21"/>
        <v>#N/A</v>
      </c>
      <c r="AW96" s="247" t="e">
        <f t="shared" si="21"/>
        <v>#N/A</v>
      </c>
    </row>
    <row r="97" spans="6:49" x14ac:dyDescent="0.25">
      <c r="F97" s="175"/>
      <c r="G97" s="185" t="s">
        <v>95</v>
      </c>
      <c r="H97" s="174" t="e">
        <f>IF(OR(J86,J95),TRUE, FALSE)</f>
        <v>#REF!</v>
      </c>
      <c r="I97" s="174"/>
      <c r="J97" s="174"/>
      <c r="K97" s="174"/>
      <c r="L97" s="174"/>
      <c r="M97" s="173"/>
      <c r="AK97" s="175">
        <v>37</v>
      </c>
      <c r="AL97" s="174" t="str">
        <f t="shared" si="22"/>
        <v/>
      </c>
      <c r="AM97" s="248" t="e">
        <f t="shared" si="20"/>
        <v>#N/A</v>
      </c>
      <c r="AN97" s="248" t="e">
        <f t="shared" si="20"/>
        <v>#N/A</v>
      </c>
      <c r="AO97" s="248" t="e">
        <f t="shared" si="20"/>
        <v>#N/A</v>
      </c>
      <c r="AP97" s="247" t="e">
        <f t="shared" si="20"/>
        <v>#N/A</v>
      </c>
      <c r="AQ97" s="169" t="e">
        <f>NA()</f>
        <v>#N/A</v>
      </c>
      <c r="AR97" s="175"/>
      <c r="AS97" s="174"/>
      <c r="AT97" s="174"/>
      <c r="AU97" s="248" t="e">
        <f t="shared" si="23"/>
        <v>#N/A</v>
      </c>
      <c r="AV97" s="248" t="e">
        <f t="shared" si="21"/>
        <v>#N/A</v>
      </c>
      <c r="AW97" s="247" t="e">
        <f t="shared" si="21"/>
        <v>#N/A</v>
      </c>
    </row>
    <row r="98" spans="6:49" x14ac:dyDescent="0.25">
      <c r="F98" s="175"/>
      <c r="G98" s="185" t="s">
        <v>94</v>
      </c>
      <c r="H98" s="251" t="e">
        <f>G94</f>
        <v>#REF!</v>
      </c>
      <c r="I98" s="174"/>
      <c r="J98" s="174"/>
      <c r="K98" s="174"/>
      <c r="L98" s="174"/>
      <c r="M98" s="173"/>
      <c r="AK98" s="175">
        <v>38</v>
      </c>
      <c r="AL98" s="174" t="str">
        <f t="shared" si="22"/>
        <v/>
      </c>
      <c r="AM98" s="248" t="e">
        <f t="shared" si="20"/>
        <v>#N/A</v>
      </c>
      <c r="AN98" s="248" t="e">
        <f t="shared" si="20"/>
        <v>#N/A</v>
      </c>
      <c r="AO98" s="248" t="e">
        <f t="shared" si="20"/>
        <v>#N/A</v>
      </c>
      <c r="AP98" s="247" t="e">
        <f t="shared" si="20"/>
        <v>#N/A</v>
      </c>
      <c r="AQ98" s="169" t="e">
        <f>NA()</f>
        <v>#N/A</v>
      </c>
      <c r="AR98" s="175"/>
      <c r="AS98" s="174"/>
      <c r="AT98" s="174"/>
      <c r="AU98" s="248" t="e">
        <f t="shared" si="23"/>
        <v>#N/A</v>
      </c>
      <c r="AV98" s="248" t="e">
        <f t="shared" si="21"/>
        <v>#N/A</v>
      </c>
      <c r="AW98" s="247" t="e">
        <f t="shared" si="21"/>
        <v>#N/A</v>
      </c>
    </row>
    <row r="99" spans="6:49" x14ac:dyDescent="0.25">
      <c r="F99" s="175"/>
      <c r="G99" s="174" t="s">
        <v>93</v>
      </c>
      <c r="H99" s="174" t="s">
        <v>92</v>
      </c>
      <c r="I99" s="174"/>
      <c r="J99" s="174"/>
      <c r="K99" s="174"/>
      <c r="L99" s="174"/>
      <c r="M99" s="173"/>
      <c r="AK99" s="175">
        <v>39</v>
      </c>
      <c r="AL99" s="174" t="str">
        <f t="shared" si="22"/>
        <v/>
      </c>
      <c r="AM99" s="248" t="e">
        <f t="shared" si="20"/>
        <v>#N/A</v>
      </c>
      <c r="AN99" s="248" t="e">
        <f t="shared" si="20"/>
        <v>#N/A</v>
      </c>
      <c r="AO99" s="248" t="e">
        <f t="shared" si="20"/>
        <v>#N/A</v>
      </c>
      <c r="AP99" s="247" t="e">
        <f t="shared" si="20"/>
        <v>#N/A</v>
      </c>
      <c r="AQ99" s="169" t="e">
        <f>NA()</f>
        <v>#N/A</v>
      </c>
      <c r="AR99" s="175"/>
      <c r="AS99" s="174"/>
      <c r="AT99" s="174"/>
      <c r="AU99" s="248" t="e">
        <f t="shared" si="23"/>
        <v>#N/A</v>
      </c>
      <c r="AV99" s="248" t="e">
        <f t="shared" si="21"/>
        <v>#N/A</v>
      </c>
      <c r="AW99" s="247" t="e">
        <f t="shared" si="21"/>
        <v>#N/A</v>
      </c>
    </row>
    <row r="100" spans="6:49" x14ac:dyDescent="0.25">
      <c r="F100" s="175"/>
      <c r="G100" s="174">
        <v>1</v>
      </c>
      <c r="H100" s="250">
        <v>0.75</v>
      </c>
      <c r="I100" s="174" t="e">
        <f>IF(AND(NOT(H97),H98&gt;=H100),TRUE,FALSE)</f>
        <v>#REF!</v>
      </c>
      <c r="J100" s="174"/>
      <c r="K100" s="174"/>
      <c r="L100" s="174"/>
      <c r="M100" s="173"/>
      <c r="AK100" s="175">
        <v>40</v>
      </c>
      <c r="AL100" s="174" t="str">
        <f t="shared" si="22"/>
        <v/>
      </c>
      <c r="AM100" s="248" t="e">
        <f t="shared" ref="AM100:AP119" si="24">IF(ISBLANK(VLOOKUP($AK100,$AK$43:$AP$56,AM$59,FALSE)),NA(),VLOOKUP($AK100,$AK$43:$AP$56,AM$59,FALSE))</f>
        <v>#N/A</v>
      </c>
      <c r="AN100" s="248" t="e">
        <f t="shared" si="24"/>
        <v>#N/A</v>
      </c>
      <c r="AO100" s="248" t="e">
        <f t="shared" si="24"/>
        <v>#N/A</v>
      </c>
      <c r="AP100" s="247" t="e">
        <f t="shared" si="24"/>
        <v>#N/A</v>
      </c>
      <c r="AQ100" s="169" t="e">
        <f>NA()</f>
        <v>#N/A</v>
      </c>
      <c r="AR100" s="175"/>
      <c r="AS100" s="174"/>
      <c r="AT100" s="174"/>
      <c r="AU100" s="248" t="e">
        <f t="shared" si="23"/>
        <v>#N/A</v>
      </c>
      <c r="AV100" s="248" t="e">
        <f t="shared" si="21"/>
        <v>#N/A</v>
      </c>
      <c r="AW100" s="247" t="e">
        <f t="shared" si="21"/>
        <v>#N/A</v>
      </c>
    </row>
    <row r="101" spans="6:49" x14ac:dyDescent="0.25">
      <c r="F101" s="175"/>
      <c r="G101" s="174">
        <v>2</v>
      </c>
      <c r="H101" s="250">
        <v>0.45</v>
      </c>
      <c r="I101" s="174" t="e">
        <f>IF(AND(NOT(H97),H98&gt;=H101,NOT(I100)),TRUE,FALSE)</f>
        <v>#REF!</v>
      </c>
      <c r="J101" s="174"/>
      <c r="K101" s="174"/>
      <c r="L101" s="174"/>
      <c r="M101" s="173"/>
      <c r="AK101" s="175">
        <v>41</v>
      </c>
      <c r="AL101" s="174" t="str">
        <f t="shared" si="22"/>
        <v/>
      </c>
      <c r="AM101" s="248" t="e">
        <f t="shared" si="24"/>
        <v>#N/A</v>
      </c>
      <c r="AN101" s="248" t="e">
        <f t="shared" si="24"/>
        <v>#N/A</v>
      </c>
      <c r="AO101" s="248" t="e">
        <f t="shared" si="24"/>
        <v>#N/A</v>
      </c>
      <c r="AP101" s="247" t="e">
        <f t="shared" si="24"/>
        <v>#N/A</v>
      </c>
      <c r="AQ101" s="169" t="e">
        <f>NA()</f>
        <v>#N/A</v>
      </c>
      <c r="AR101" s="175"/>
      <c r="AS101" s="174"/>
      <c r="AT101" s="174"/>
      <c r="AU101" s="248" t="e">
        <f t="shared" si="23"/>
        <v>#N/A</v>
      </c>
      <c r="AV101" s="248" t="e">
        <f t="shared" ref="AV101:AW120" si="25">IF(ISBLANK(VLOOKUP($AK101,$AK$43:$AW$56,AV$59,FALSE)),NA(),VLOOKUP($AK101,$AK$43:$AW$56,AV$59,FALSE))</f>
        <v>#N/A</v>
      </c>
      <c r="AW101" s="247" t="e">
        <f t="shared" si="25"/>
        <v>#N/A</v>
      </c>
    </row>
    <row r="102" spans="6:49" x14ac:dyDescent="0.25">
      <c r="F102" s="175"/>
      <c r="G102" s="174">
        <v>3</v>
      </c>
      <c r="H102" s="250">
        <v>0</v>
      </c>
      <c r="I102" s="174" t="e">
        <f>IF(AND(NOT(H97),H98&gt;=H102,NOT(I101),NOT(I100)),TRUE,FALSE)</f>
        <v>#REF!</v>
      </c>
      <c r="J102" s="174"/>
      <c r="K102" s="174"/>
      <c r="L102" s="174"/>
      <c r="M102" s="173"/>
      <c r="AK102" s="175">
        <v>42</v>
      </c>
      <c r="AL102" s="174" t="str">
        <f t="shared" si="22"/>
        <v/>
      </c>
      <c r="AM102" s="248" t="e">
        <f t="shared" si="24"/>
        <v>#N/A</v>
      </c>
      <c r="AN102" s="248" t="e">
        <f t="shared" si="24"/>
        <v>#N/A</v>
      </c>
      <c r="AO102" s="248" t="e">
        <f t="shared" si="24"/>
        <v>#N/A</v>
      </c>
      <c r="AP102" s="247" t="e">
        <f t="shared" si="24"/>
        <v>#N/A</v>
      </c>
      <c r="AQ102" s="169" t="e">
        <f>NA()</f>
        <v>#N/A</v>
      </c>
      <c r="AR102" s="175"/>
      <c r="AS102" s="174"/>
      <c r="AT102" s="174"/>
      <c r="AU102" s="248" t="e">
        <f t="shared" si="23"/>
        <v>#N/A</v>
      </c>
      <c r="AV102" s="248" t="e">
        <f t="shared" si="25"/>
        <v>#N/A</v>
      </c>
      <c r="AW102" s="247" t="e">
        <f t="shared" si="25"/>
        <v>#N/A</v>
      </c>
    </row>
    <row r="103" spans="6:49" x14ac:dyDescent="0.25">
      <c r="F103" s="175"/>
      <c r="G103" s="174"/>
      <c r="H103" s="174"/>
      <c r="I103" s="174"/>
      <c r="J103" s="174"/>
      <c r="K103" s="174"/>
      <c r="L103" s="174"/>
      <c r="M103" s="173"/>
      <c r="AK103" s="175">
        <v>43</v>
      </c>
      <c r="AL103" s="174" t="str">
        <f t="shared" si="22"/>
        <v/>
      </c>
      <c r="AM103" s="248" t="e">
        <f t="shared" si="24"/>
        <v>#N/A</v>
      </c>
      <c r="AN103" s="248" t="e">
        <f t="shared" si="24"/>
        <v>#N/A</v>
      </c>
      <c r="AO103" s="248" t="e">
        <f t="shared" si="24"/>
        <v>#N/A</v>
      </c>
      <c r="AP103" s="247" t="e">
        <f t="shared" si="24"/>
        <v>#N/A</v>
      </c>
      <c r="AQ103" s="169" t="e">
        <f>NA()</f>
        <v>#N/A</v>
      </c>
      <c r="AR103" s="175"/>
      <c r="AS103" s="174"/>
      <c r="AT103" s="174"/>
      <c r="AU103" s="248" t="e">
        <f t="shared" si="23"/>
        <v>#N/A</v>
      </c>
      <c r="AV103" s="248" t="e">
        <f t="shared" si="25"/>
        <v>#N/A</v>
      </c>
      <c r="AW103" s="247" t="e">
        <f t="shared" si="25"/>
        <v>#N/A</v>
      </c>
    </row>
    <row r="104" spans="6:49" x14ac:dyDescent="0.25">
      <c r="F104" s="175" t="e">
        <f>I100</f>
        <v>#REF!</v>
      </c>
      <c r="G104" s="174" t="s">
        <v>91</v>
      </c>
      <c r="H104" s="174" t="s">
        <v>90</v>
      </c>
      <c r="I104" s="174" t="str">
        <f>G104&amp;", "&amp;H104</f>
        <v>Zone I , Gap-graded and tends to segregate</v>
      </c>
      <c r="J104" s="174"/>
      <c r="K104" s="174"/>
      <c r="L104" s="174"/>
      <c r="M104" s="173"/>
      <c r="AK104" s="175">
        <v>44</v>
      </c>
      <c r="AL104" s="174" t="str">
        <f t="shared" si="22"/>
        <v/>
      </c>
      <c r="AM104" s="248" t="e">
        <f t="shared" si="24"/>
        <v>#N/A</v>
      </c>
      <c r="AN104" s="248" t="e">
        <f t="shared" si="24"/>
        <v>#N/A</v>
      </c>
      <c r="AO104" s="248" t="e">
        <f t="shared" si="24"/>
        <v>#N/A</v>
      </c>
      <c r="AP104" s="247" t="e">
        <f t="shared" si="24"/>
        <v>#N/A</v>
      </c>
      <c r="AQ104" s="169" t="e">
        <f>NA()</f>
        <v>#N/A</v>
      </c>
      <c r="AR104" s="175"/>
      <c r="AS104" s="174"/>
      <c r="AT104" s="174"/>
      <c r="AU104" s="248" t="e">
        <f t="shared" si="23"/>
        <v>#N/A</v>
      </c>
      <c r="AV104" s="248" t="e">
        <f t="shared" si="25"/>
        <v>#N/A</v>
      </c>
      <c r="AW104" s="247" t="e">
        <f t="shared" si="25"/>
        <v>#N/A</v>
      </c>
    </row>
    <row r="105" spans="6:49" x14ac:dyDescent="0.25">
      <c r="F105" s="175" t="e">
        <f>I101</f>
        <v>#REF!</v>
      </c>
      <c r="G105" s="174" t="s">
        <v>89</v>
      </c>
      <c r="H105" s="174" t="s">
        <v>88</v>
      </c>
      <c r="I105" s="174" t="str">
        <f>G105&amp;", "&amp;H105</f>
        <v>Zone II, Well graded 1-1/2 to 3/4 in.</v>
      </c>
      <c r="J105" s="174"/>
      <c r="K105" s="174"/>
      <c r="L105" s="174"/>
      <c r="M105" s="173"/>
      <c r="AK105" s="175">
        <v>45</v>
      </c>
      <c r="AL105" s="174" t="str">
        <f t="shared" si="22"/>
        <v>No. 4</v>
      </c>
      <c r="AM105" s="248" t="e">
        <f t="shared" si="24"/>
        <v>#REF!</v>
      </c>
      <c r="AN105" s="248" t="e">
        <f t="shared" si="24"/>
        <v>#N/A</v>
      </c>
      <c r="AO105" s="248" t="e">
        <f t="shared" si="24"/>
        <v>#N/A</v>
      </c>
      <c r="AP105" s="247" t="e">
        <f t="shared" si="24"/>
        <v>#N/A</v>
      </c>
      <c r="AQ105" s="249">
        <f>AQ67</f>
        <v>1</v>
      </c>
      <c r="AR105" s="175"/>
      <c r="AS105" s="174"/>
      <c r="AT105" s="174"/>
      <c r="AU105" s="248" t="e">
        <f t="shared" si="23"/>
        <v>#VALUE!</v>
      </c>
      <c r="AV105" s="248" t="str">
        <f t="shared" si="25"/>
        <v/>
      </c>
      <c r="AW105" s="247" t="str">
        <f t="shared" si="25"/>
        <v/>
      </c>
    </row>
    <row r="106" spans="6:49" x14ac:dyDescent="0.25">
      <c r="F106" s="175" t="e">
        <f>I102</f>
        <v>#REF!</v>
      </c>
      <c r="G106" s="174" t="s">
        <v>87</v>
      </c>
      <c r="H106" s="174" t="s">
        <v>86</v>
      </c>
      <c r="I106" s="174" t="str">
        <f>G106&amp;", "&amp;H106</f>
        <v>Zone III, Well Graded 3/4 in. and finer</v>
      </c>
      <c r="J106" s="174"/>
      <c r="K106" s="174"/>
      <c r="L106" s="174"/>
      <c r="M106" s="173"/>
      <c r="AK106" s="175">
        <v>46</v>
      </c>
      <c r="AL106" s="174" t="str">
        <f t="shared" si="22"/>
        <v/>
      </c>
      <c r="AM106" s="248" t="e">
        <f t="shared" si="24"/>
        <v>#N/A</v>
      </c>
      <c r="AN106" s="248" t="e">
        <f t="shared" si="24"/>
        <v>#N/A</v>
      </c>
      <c r="AO106" s="248" t="e">
        <f t="shared" si="24"/>
        <v>#N/A</v>
      </c>
      <c r="AP106" s="247" t="e">
        <f t="shared" si="24"/>
        <v>#N/A</v>
      </c>
      <c r="AQ106" s="169" t="e">
        <f>NA()</f>
        <v>#N/A</v>
      </c>
      <c r="AR106" s="175"/>
      <c r="AS106" s="174"/>
      <c r="AT106" s="174"/>
      <c r="AU106" s="248" t="e">
        <f t="shared" si="23"/>
        <v>#N/A</v>
      </c>
      <c r="AV106" s="248" t="e">
        <f t="shared" si="25"/>
        <v>#N/A</v>
      </c>
      <c r="AW106" s="247" t="e">
        <f t="shared" si="25"/>
        <v>#N/A</v>
      </c>
    </row>
    <row r="107" spans="6:49" x14ac:dyDescent="0.25">
      <c r="F107" s="175" t="e">
        <f>J95</f>
        <v>#REF!</v>
      </c>
      <c r="G107" s="174" t="s">
        <v>85</v>
      </c>
      <c r="H107" s="174" t="s">
        <v>84</v>
      </c>
      <c r="I107" s="174" t="str">
        <f>G107&amp;", "&amp;H107</f>
        <v>Zone IV, Sticky</v>
      </c>
      <c r="J107" s="174"/>
      <c r="K107" s="174"/>
      <c r="L107" s="174"/>
      <c r="M107" s="173"/>
      <c r="AK107" s="175">
        <v>47</v>
      </c>
      <c r="AL107" s="174" t="str">
        <f t="shared" si="22"/>
        <v/>
      </c>
      <c r="AM107" s="248" t="e">
        <f t="shared" si="24"/>
        <v>#N/A</v>
      </c>
      <c r="AN107" s="248" t="e">
        <f t="shared" si="24"/>
        <v>#N/A</v>
      </c>
      <c r="AO107" s="248" t="e">
        <f t="shared" si="24"/>
        <v>#N/A</v>
      </c>
      <c r="AP107" s="247" t="e">
        <f t="shared" si="24"/>
        <v>#N/A</v>
      </c>
      <c r="AQ107" s="169" t="e">
        <f>NA()</f>
        <v>#N/A</v>
      </c>
      <c r="AR107" s="175"/>
      <c r="AS107" s="174"/>
      <c r="AT107" s="174"/>
      <c r="AU107" s="248" t="e">
        <f t="shared" si="23"/>
        <v>#N/A</v>
      </c>
      <c r="AV107" s="248" t="e">
        <f t="shared" si="25"/>
        <v>#N/A</v>
      </c>
      <c r="AW107" s="247" t="e">
        <f t="shared" si="25"/>
        <v>#N/A</v>
      </c>
    </row>
    <row r="108" spans="6:49" x14ac:dyDescent="0.25">
      <c r="F108" s="175" t="e">
        <f>J86</f>
        <v>#REF!</v>
      </c>
      <c r="G108" s="174" t="s">
        <v>83</v>
      </c>
      <c r="H108" s="174" t="s">
        <v>82</v>
      </c>
      <c r="I108" s="174" t="str">
        <f>G108&amp;", "&amp;H108</f>
        <v>Zone V, Rocky</v>
      </c>
      <c r="J108" s="174"/>
      <c r="K108" s="174"/>
      <c r="L108" s="174"/>
      <c r="M108" s="173"/>
      <c r="AK108" s="175">
        <v>48</v>
      </c>
      <c r="AL108" s="174" t="str">
        <f t="shared" si="22"/>
        <v/>
      </c>
      <c r="AM108" s="248" t="e">
        <f t="shared" si="24"/>
        <v>#N/A</v>
      </c>
      <c r="AN108" s="248" t="e">
        <f t="shared" si="24"/>
        <v>#N/A</v>
      </c>
      <c r="AO108" s="248" t="e">
        <f t="shared" si="24"/>
        <v>#N/A</v>
      </c>
      <c r="AP108" s="247" t="e">
        <f t="shared" si="24"/>
        <v>#N/A</v>
      </c>
      <c r="AQ108" s="169" t="e">
        <f>NA()</f>
        <v>#N/A</v>
      </c>
      <c r="AR108" s="175"/>
      <c r="AS108" s="174"/>
      <c r="AT108" s="174"/>
      <c r="AU108" s="248" t="e">
        <f t="shared" si="23"/>
        <v>#N/A</v>
      </c>
      <c r="AV108" s="248" t="e">
        <f t="shared" si="25"/>
        <v>#N/A</v>
      </c>
      <c r="AW108" s="247" t="e">
        <f t="shared" si="25"/>
        <v>#N/A</v>
      </c>
    </row>
    <row r="109" spans="6:49" x14ac:dyDescent="0.25">
      <c r="F109" s="172" t="e">
        <f>VLOOKUP(TRUE,F104:I108,4,FALSE)</f>
        <v>#N/A</v>
      </c>
      <c r="G109" s="171"/>
      <c r="H109" s="171"/>
      <c r="I109" s="171"/>
      <c r="J109" s="171"/>
      <c r="K109" s="171"/>
      <c r="L109" s="171"/>
      <c r="M109" s="170"/>
      <c r="AK109" s="175">
        <v>49</v>
      </c>
      <c r="AL109" s="174" t="str">
        <f t="shared" si="22"/>
        <v/>
      </c>
      <c r="AM109" s="248" t="e">
        <f t="shared" si="24"/>
        <v>#N/A</v>
      </c>
      <c r="AN109" s="248" t="e">
        <f t="shared" si="24"/>
        <v>#N/A</v>
      </c>
      <c r="AO109" s="248" t="e">
        <f t="shared" si="24"/>
        <v>#N/A</v>
      </c>
      <c r="AP109" s="247" t="e">
        <f t="shared" si="24"/>
        <v>#N/A</v>
      </c>
      <c r="AQ109" s="169" t="e">
        <f>NA()</f>
        <v>#N/A</v>
      </c>
      <c r="AR109" s="175"/>
      <c r="AS109" s="174"/>
      <c r="AT109" s="174"/>
      <c r="AU109" s="248" t="e">
        <f t="shared" si="23"/>
        <v>#N/A</v>
      </c>
      <c r="AV109" s="248" t="e">
        <f t="shared" si="25"/>
        <v>#N/A</v>
      </c>
      <c r="AW109" s="247" t="e">
        <f t="shared" si="25"/>
        <v>#N/A</v>
      </c>
    </row>
    <row r="110" spans="6:49" x14ac:dyDescent="0.25">
      <c r="F110" s="214" t="s">
        <v>81</v>
      </c>
      <c r="G110" s="197"/>
      <c r="H110" s="197"/>
      <c r="I110" s="197"/>
      <c r="J110" s="197"/>
      <c r="K110" s="197"/>
      <c r="L110" s="197"/>
      <c r="M110" s="196"/>
      <c r="AK110" s="175">
        <v>50</v>
      </c>
      <c r="AL110" s="174" t="str">
        <f t="shared" si="22"/>
        <v/>
      </c>
      <c r="AM110" s="248" t="e">
        <f t="shared" si="24"/>
        <v>#N/A</v>
      </c>
      <c r="AN110" s="248" t="e">
        <f t="shared" si="24"/>
        <v>#N/A</v>
      </c>
      <c r="AO110" s="248" t="e">
        <f t="shared" si="24"/>
        <v>#N/A</v>
      </c>
      <c r="AP110" s="247" t="e">
        <f t="shared" si="24"/>
        <v>#N/A</v>
      </c>
      <c r="AQ110" s="169" t="e">
        <f>NA()</f>
        <v>#N/A</v>
      </c>
      <c r="AR110" s="175"/>
      <c r="AS110" s="174"/>
      <c r="AT110" s="174"/>
      <c r="AU110" s="248" t="e">
        <f t="shared" si="23"/>
        <v>#N/A</v>
      </c>
      <c r="AV110" s="248" t="e">
        <f t="shared" si="25"/>
        <v>#N/A</v>
      </c>
      <c r="AW110" s="247" t="e">
        <f t="shared" si="25"/>
        <v>#N/A</v>
      </c>
    </row>
    <row r="111" spans="6:49" x14ac:dyDescent="0.25">
      <c r="F111" s="175" t="s">
        <v>80</v>
      </c>
      <c r="G111" s="174"/>
      <c r="H111" s="174"/>
      <c r="I111" s="174"/>
      <c r="J111" s="174"/>
      <c r="K111" s="174"/>
      <c r="L111" s="174"/>
      <c r="M111" s="173"/>
      <c r="AK111" s="175">
        <v>51</v>
      </c>
      <c r="AL111" s="174" t="str">
        <f t="shared" si="22"/>
        <v/>
      </c>
      <c r="AM111" s="248" t="e">
        <f t="shared" si="24"/>
        <v>#N/A</v>
      </c>
      <c r="AN111" s="248" t="e">
        <f t="shared" si="24"/>
        <v>#N/A</v>
      </c>
      <c r="AO111" s="248" t="e">
        <f t="shared" si="24"/>
        <v>#N/A</v>
      </c>
      <c r="AP111" s="247" t="e">
        <f t="shared" si="24"/>
        <v>#N/A</v>
      </c>
      <c r="AQ111" s="169" t="e">
        <f>NA()</f>
        <v>#N/A</v>
      </c>
      <c r="AR111" s="175"/>
      <c r="AS111" s="174"/>
      <c r="AT111" s="174"/>
      <c r="AU111" s="248" t="e">
        <f t="shared" si="23"/>
        <v>#N/A</v>
      </c>
      <c r="AV111" s="248" t="e">
        <f t="shared" si="25"/>
        <v>#N/A</v>
      </c>
      <c r="AW111" s="247" t="e">
        <f t="shared" si="25"/>
        <v>#N/A</v>
      </c>
    </row>
    <row r="112" spans="6:49" x14ac:dyDescent="0.25">
      <c r="F112" s="175"/>
      <c r="G112" s="174" t="s">
        <v>77</v>
      </c>
      <c r="H112" s="174"/>
      <c r="I112" s="174"/>
      <c r="J112" s="174"/>
      <c r="K112" s="174"/>
      <c r="L112" s="174"/>
      <c r="M112" s="173"/>
      <c r="AK112" s="175">
        <v>52</v>
      </c>
      <c r="AL112" s="174" t="str">
        <f t="shared" si="22"/>
        <v/>
      </c>
      <c r="AM112" s="248" t="e">
        <f t="shared" si="24"/>
        <v>#N/A</v>
      </c>
      <c r="AN112" s="248" t="e">
        <f t="shared" si="24"/>
        <v>#N/A</v>
      </c>
      <c r="AO112" s="248" t="e">
        <f t="shared" si="24"/>
        <v>#N/A</v>
      </c>
      <c r="AP112" s="247" t="e">
        <f t="shared" si="24"/>
        <v>#N/A</v>
      </c>
      <c r="AQ112" s="169" t="e">
        <f>NA()</f>
        <v>#N/A</v>
      </c>
      <c r="AR112" s="175"/>
      <c r="AS112" s="174"/>
      <c r="AT112" s="174"/>
      <c r="AU112" s="248" t="e">
        <f t="shared" si="23"/>
        <v>#N/A</v>
      </c>
      <c r="AV112" s="248" t="e">
        <f t="shared" si="25"/>
        <v>#N/A</v>
      </c>
      <c r="AW112" s="247" t="e">
        <f t="shared" si="25"/>
        <v>#N/A</v>
      </c>
    </row>
    <row r="113" spans="6:49" x14ac:dyDescent="0.25">
      <c r="F113" s="175"/>
      <c r="G113" s="174" t="s">
        <v>76</v>
      </c>
      <c r="H113" s="174" t="s">
        <v>75</v>
      </c>
      <c r="I113" s="174"/>
      <c r="J113" s="174"/>
      <c r="K113" s="174"/>
      <c r="L113" s="174"/>
      <c r="M113" s="173"/>
      <c r="AK113" s="175">
        <v>53</v>
      </c>
      <c r="AL113" s="174" t="str">
        <f t="shared" si="22"/>
        <v/>
      </c>
      <c r="AM113" s="248" t="e">
        <f t="shared" si="24"/>
        <v>#N/A</v>
      </c>
      <c r="AN113" s="248" t="e">
        <f t="shared" si="24"/>
        <v>#N/A</v>
      </c>
      <c r="AO113" s="248" t="e">
        <f t="shared" si="24"/>
        <v>#N/A</v>
      </c>
      <c r="AP113" s="247" t="e">
        <f t="shared" si="24"/>
        <v>#N/A</v>
      </c>
      <c r="AQ113" s="169" t="e">
        <f>NA()</f>
        <v>#N/A</v>
      </c>
      <c r="AR113" s="175"/>
      <c r="AS113" s="174"/>
      <c r="AT113" s="174"/>
      <c r="AU113" s="248" t="e">
        <f t="shared" si="23"/>
        <v>#N/A</v>
      </c>
      <c r="AV113" s="248" t="e">
        <f t="shared" si="25"/>
        <v>#N/A</v>
      </c>
      <c r="AW113" s="247" t="e">
        <f t="shared" si="25"/>
        <v>#N/A</v>
      </c>
    </row>
    <row r="114" spans="6:49" x14ac:dyDescent="0.25">
      <c r="F114" s="175"/>
      <c r="G114" s="253">
        <v>0.68</v>
      </c>
      <c r="H114" s="252">
        <v>0.32</v>
      </c>
      <c r="I114" s="174"/>
      <c r="J114" s="174"/>
      <c r="K114" s="174"/>
      <c r="L114" s="174"/>
      <c r="M114" s="173"/>
      <c r="AK114" s="175">
        <v>54</v>
      </c>
      <c r="AL114" s="174" t="str">
        <f t="shared" si="22"/>
        <v/>
      </c>
      <c r="AM114" s="248" t="e">
        <f t="shared" si="24"/>
        <v>#N/A</v>
      </c>
      <c r="AN114" s="248" t="e">
        <f t="shared" si="24"/>
        <v>#N/A</v>
      </c>
      <c r="AO114" s="248" t="e">
        <f t="shared" si="24"/>
        <v>#N/A</v>
      </c>
      <c r="AP114" s="247" t="e">
        <f t="shared" si="24"/>
        <v>#N/A</v>
      </c>
      <c r="AQ114" s="169" t="e">
        <f>NA()</f>
        <v>#N/A</v>
      </c>
      <c r="AR114" s="175"/>
      <c r="AS114" s="174"/>
      <c r="AT114" s="174"/>
      <c r="AU114" s="248" t="e">
        <f t="shared" si="23"/>
        <v>#N/A</v>
      </c>
      <c r="AV114" s="248" t="e">
        <f t="shared" si="25"/>
        <v>#N/A</v>
      </c>
      <c r="AW114" s="247" t="e">
        <f t="shared" si="25"/>
        <v>#N/A</v>
      </c>
    </row>
    <row r="115" spans="6:49" x14ac:dyDescent="0.25">
      <c r="F115" s="175"/>
      <c r="G115" s="253">
        <v>0.52</v>
      </c>
      <c r="H115" s="252">
        <v>0.34</v>
      </c>
      <c r="I115" s="174"/>
      <c r="J115" s="174"/>
      <c r="K115" s="174"/>
      <c r="L115" s="174"/>
      <c r="M115" s="173"/>
      <c r="AK115" s="175">
        <v>55</v>
      </c>
      <c r="AL115" s="174" t="str">
        <f t="shared" si="22"/>
        <v/>
      </c>
      <c r="AM115" s="248" t="e">
        <f t="shared" si="24"/>
        <v>#N/A</v>
      </c>
      <c r="AN115" s="248" t="e">
        <f t="shared" si="24"/>
        <v>#N/A</v>
      </c>
      <c r="AO115" s="248" t="e">
        <f t="shared" si="24"/>
        <v>#N/A</v>
      </c>
      <c r="AP115" s="247" t="e">
        <f t="shared" si="24"/>
        <v>#N/A</v>
      </c>
      <c r="AQ115" s="169" t="e">
        <f>NA()</f>
        <v>#N/A</v>
      </c>
      <c r="AR115" s="175"/>
      <c r="AS115" s="174"/>
      <c r="AT115" s="174"/>
      <c r="AU115" s="248" t="e">
        <f t="shared" si="23"/>
        <v>#N/A</v>
      </c>
      <c r="AV115" s="248" t="e">
        <f t="shared" si="25"/>
        <v>#N/A</v>
      </c>
      <c r="AW115" s="247" t="e">
        <f t="shared" si="25"/>
        <v>#N/A</v>
      </c>
    </row>
    <row r="116" spans="6:49" x14ac:dyDescent="0.25">
      <c r="F116" s="175"/>
      <c r="G116" s="174" t="s">
        <v>74</v>
      </c>
      <c r="H116" s="174"/>
      <c r="I116" s="174"/>
      <c r="J116" s="174"/>
      <c r="K116" s="174"/>
      <c r="L116" s="174"/>
      <c r="M116" s="173"/>
      <c r="AK116" s="175">
        <v>56</v>
      </c>
      <c r="AL116" s="174" t="str">
        <f t="shared" si="22"/>
        <v/>
      </c>
      <c r="AM116" s="248" t="e">
        <f t="shared" si="24"/>
        <v>#N/A</v>
      </c>
      <c r="AN116" s="248" t="e">
        <f t="shared" si="24"/>
        <v>#N/A</v>
      </c>
      <c r="AO116" s="248" t="e">
        <f t="shared" si="24"/>
        <v>#N/A</v>
      </c>
      <c r="AP116" s="247" t="e">
        <f t="shared" si="24"/>
        <v>#N/A</v>
      </c>
      <c r="AQ116" s="169" t="e">
        <f>NA()</f>
        <v>#N/A</v>
      </c>
      <c r="AR116" s="175"/>
      <c r="AS116" s="174"/>
      <c r="AT116" s="174"/>
      <c r="AU116" s="248" t="e">
        <f t="shared" si="23"/>
        <v>#N/A</v>
      </c>
      <c r="AV116" s="248" t="e">
        <f t="shared" si="25"/>
        <v>#N/A</v>
      </c>
      <c r="AW116" s="247" t="e">
        <f t="shared" si="25"/>
        <v>#N/A</v>
      </c>
    </row>
    <row r="117" spans="6:49" x14ac:dyDescent="0.25">
      <c r="F117" s="175"/>
      <c r="G117" s="174" t="s">
        <v>73</v>
      </c>
      <c r="H117" s="174" t="s">
        <v>72</v>
      </c>
      <c r="I117" s="174" t="s">
        <v>71</v>
      </c>
      <c r="J117" s="174"/>
      <c r="K117" s="174"/>
      <c r="L117" s="174"/>
      <c r="M117" s="173"/>
      <c r="AK117" s="175">
        <v>57</v>
      </c>
      <c r="AL117" s="174" t="str">
        <f t="shared" si="22"/>
        <v/>
      </c>
      <c r="AM117" s="248" t="e">
        <f t="shared" si="24"/>
        <v>#N/A</v>
      </c>
      <c r="AN117" s="248" t="e">
        <f t="shared" si="24"/>
        <v>#N/A</v>
      </c>
      <c r="AO117" s="248" t="e">
        <f t="shared" si="24"/>
        <v>#N/A</v>
      </c>
      <c r="AP117" s="247" t="e">
        <f t="shared" si="24"/>
        <v>#N/A</v>
      </c>
      <c r="AQ117" s="169" t="e">
        <f>NA()</f>
        <v>#N/A</v>
      </c>
      <c r="AR117" s="175"/>
      <c r="AS117" s="174"/>
      <c r="AT117" s="174"/>
      <c r="AU117" s="248" t="e">
        <f t="shared" si="23"/>
        <v>#N/A</v>
      </c>
      <c r="AV117" s="248" t="e">
        <f t="shared" si="25"/>
        <v>#N/A</v>
      </c>
      <c r="AW117" s="247" t="e">
        <f t="shared" si="25"/>
        <v>#N/A</v>
      </c>
    </row>
    <row r="118" spans="6:49" x14ac:dyDescent="0.25">
      <c r="F118" s="175"/>
      <c r="G118" s="251" t="e">
        <f>J58</f>
        <v>#REF!</v>
      </c>
      <c r="H118" s="186" t="e">
        <f>G118*SLOPE(H114:H115,G114:G115)+INTERCEPT(H114:H115,G114:G115)</f>
        <v>#REF!</v>
      </c>
      <c r="I118" s="251" t="e">
        <f>J61</f>
        <v>#REF!</v>
      </c>
      <c r="J118" s="174"/>
      <c r="K118" s="174"/>
      <c r="L118" s="174"/>
      <c r="M118" s="173"/>
      <c r="AK118" s="175">
        <v>58</v>
      </c>
      <c r="AL118" s="174" t="str">
        <f t="shared" si="22"/>
        <v/>
      </c>
      <c r="AM118" s="248" t="e">
        <f t="shared" si="24"/>
        <v>#N/A</v>
      </c>
      <c r="AN118" s="248" t="e">
        <f t="shared" si="24"/>
        <v>#N/A</v>
      </c>
      <c r="AO118" s="248" t="e">
        <f t="shared" si="24"/>
        <v>#N/A</v>
      </c>
      <c r="AP118" s="247" t="e">
        <f t="shared" si="24"/>
        <v>#N/A</v>
      </c>
      <c r="AQ118" s="169" t="e">
        <f>NA()</f>
        <v>#N/A</v>
      </c>
      <c r="AR118" s="175"/>
      <c r="AS118" s="174"/>
      <c r="AT118" s="174"/>
      <c r="AU118" s="248" t="e">
        <f t="shared" si="23"/>
        <v>#N/A</v>
      </c>
      <c r="AV118" s="248" t="e">
        <f t="shared" si="25"/>
        <v>#N/A</v>
      </c>
      <c r="AW118" s="247" t="e">
        <f t="shared" si="25"/>
        <v>#N/A</v>
      </c>
    </row>
    <row r="119" spans="6:49" x14ac:dyDescent="0.25">
      <c r="F119" s="175"/>
      <c r="G119" s="174"/>
      <c r="H119" s="174"/>
      <c r="I119" s="185" t="s">
        <v>79</v>
      </c>
      <c r="J119" s="174" t="e">
        <f>IF(H118&lt;=I118,TRUE,FALSE)</f>
        <v>#REF!</v>
      </c>
      <c r="K119" s="174"/>
      <c r="L119" s="174"/>
      <c r="M119" s="173"/>
      <c r="AK119" s="175">
        <v>59</v>
      </c>
      <c r="AL119" s="174" t="str">
        <f t="shared" si="22"/>
        <v/>
      </c>
      <c r="AM119" s="248" t="e">
        <f t="shared" si="24"/>
        <v>#N/A</v>
      </c>
      <c r="AN119" s="248" t="e">
        <f t="shared" si="24"/>
        <v>#N/A</v>
      </c>
      <c r="AO119" s="248" t="e">
        <f t="shared" si="24"/>
        <v>#N/A</v>
      </c>
      <c r="AP119" s="247" t="e">
        <f t="shared" si="24"/>
        <v>#N/A</v>
      </c>
      <c r="AQ119" s="169" t="e">
        <f>NA()</f>
        <v>#N/A</v>
      </c>
      <c r="AR119" s="175"/>
      <c r="AS119" s="174"/>
      <c r="AT119" s="174"/>
      <c r="AU119" s="248" t="e">
        <f t="shared" si="23"/>
        <v>#N/A</v>
      </c>
      <c r="AV119" s="248" t="e">
        <f t="shared" si="25"/>
        <v>#N/A</v>
      </c>
      <c r="AW119" s="247" t="e">
        <f t="shared" si="25"/>
        <v>#N/A</v>
      </c>
    </row>
    <row r="120" spans="6:49" x14ac:dyDescent="0.25">
      <c r="F120" s="175" t="s">
        <v>78</v>
      </c>
      <c r="G120" s="174"/>
      <c r="H120" s="174"/>
      <c r="I120" s="174"/>
      <c r="J120" s="174"/>
      <c r="K120" s="174"/>
      <c r="L120" s="174"/>
      <c r="M120" s="173"/>
      <c r="AK120" s="175">
        <v>60</v>
      </c>
      <c r="AL120" s="174" t="str">
        <f t="shared" si="22"/>
        <v/>
      </c>
      <c r="AM120" s="248" t="e">
        <f t="shared" ref="AM120:AP139" si="26">IF(ISBLANK(VLOOKUP($AK120,$AK$43:$AP$56,AM$59,FALSE)),NA(),VLOOKUP($AK120,$AK$43:$AP$56,AM$59,FALSE))</f>
        <v>#N/A</v>
      </c>
      <c r="AN120" s="248" t="e">
        <f t="shared" si="26"/>
        <v>#N/A</v>
      </c>
      <c r="AO120" s="248" t="e">
        <f t="shared" si="26"/>
        <v>#N/A</v>
      </c>
      <c r="AP120" s="247" t="e">
        <f t="shared" si="26"/>
        <v>#N/A</v>
      </c>
      <c r="AQ120" s="169" t="e">
        <f>NA()</f>
        <v>#N/A</v>
      </c>
      <c r="AR120" s="175"/>
      <c r="AS120" s="174"/>
      <c r="AT120" s="174"/>
      <c r="AU120" s="248" t="e">
        <f t="shared" si="23"/>
        <v>#N/A</v>
      </c>
      <c r="AV120" s="248" t="e">
        <f t="shared" si="25"/>
        <v>#N/A</v>
      </c>
      <c r="AW120" s="247" t="e">
        <f t="shared" si="25"/>
        <v>#N/A</v>
      </c>
    </row>
    <row r="121" spans="6:49" x14ac:dyDescent="0.25">
      <c r="F121" s="175"/>
      <c r="G121" s="174" t="s">
        <v>77</v>
      </c>
      <c r="H121" s="174"/>
      <c r="I121" s="174"/>
      <c r="J121" s="174"/>
      <c r="K121" s="174"/>
      <c r="L121" s="174"/>
      <c r="M121" s="173"/>
      <c r="AK121" s="175">
        <v>61</v>
      </c>
      <c r="AL121" s="174" t="str">
        <f t="shared" si="22"/>
        <v/>
      </c>
      <c r="AM121" s="248" t="e">
        <f t="shared" si="26"/>
        <v>#N/A</v>
      </c>
      <c r="AN121" s="248" t="e">
        <f t="shared" si="26"/>
        <v>#N/A</v>
      </c>
      <c r="AO121" s="248" t="e">
        <f t="shared" si="26"/>
        <v>#N/A</v>
      </c>
      <c r="AP121" s="247" t="e">
        <f t="shared" si="26"/>
        <v>#N/A</v>
      </c>
      <c r="AQ121" s="169" t="e">
        <f>NA()</f>
        <v>#N/A</v>
      </c>
      <c r="AR121" s="175"/>
      <c r="AS121" s="174"/>
      <c r="AT121" s="174"/>
      <c r="AU121" s="248" t="e">
        <f t="shared" si="23"/>
        <v>#N/A</v>
      </c>
      <c r="AV121" s="248" t="e">
        <f t="shared" ref="AV121:AW140" si="27">IF(ISBLANK(VLOOKUP($AK121,$AK$43:$AW$56,AV$59,FALSE)),NA(),VLOOKUP($AK121,$AK$43:$AW$56,AV$59,FALSE))</f>
        <v>#N/A</v>
      </c>
      <c r="AW121" s="247" t="e">
        <f t="shared" si="27"/>
        <v>#N/A</v>
      </c>
    </row>
    <row r="122" spans="6:49" x14ac:dyDescent="0.25">
      <c r="F122" s="175"/>
      <c r="G122" s="174" t="s">
        <v>76</v>
      </c>
      <c r="H122" s="174" t="s">
        <v>75</v>
      </c>
      <c r="I122" s="174"/>
      <c r="J122" s="174"/>
      <c r="K122" s="174"/>
      <c r="L122" s="174"/>
      <c r="M122" s="173"/>
      <c r="AK122" s="175">
        <v>62</v>
      </c>
      <c r="AL122" s="174" t="str">
        <f t="shared" si="22"/>
        <v>3/8 in.</v>
      </c>
      <c r="AM122" s="248" t="e">
        <f t="shared" si="26"/>
        <v>#REF!</v>
      </c>
      <c r="AN122" s="248" t="e">
        <f t="shared" si="26"/>
        <v>#N/A</v>
      </c>
      <c r="AO122" s="248" t="e">
        <f t="shared" si="26"/>
        <v>#N/A</v>
      </c>
      <c r="AP122" s="247" t="e">
        <f t="shared" si="26"/>
        <v>#N/A</v>
      </c>
      <c r="AQ122" s="249">
        <f>AQ67</f>
        <v>1</v>
      </c>
      <c r="AR122" s="175"/>
      <c r="AS122" s="174"/>
      <c r="AT122" s="174"/>
      <c r="AU122" s="248" t="e">
        <f t="shared" si="23"/>
        <v>#VALUE!</v>
      </c>
      <c r="AV122" s="248" t="str">
        <f t="shared" si="27"/>
        <v/>
      </c>
      <c r="AW122" s="247" t="str">
        <f t="shared" si="27"/>
        <v/>
      </c>
    </row>
    <row r="123" spans="6:49" x14ac:dyDescent="0.25">
      <c r="F123" s="175"/>
      <c r="G123" s="253">
        <v>0.52</v>
      </c>
      <c r="H123" s="252">
        <v>0.38</v>
      </c>
      <c r="I123" s="174"/>
      <c r="J123" s="174"/>
      <c r="K123" s="174"/>
      <c r="L123" s="174"/>
      <c r="M123" s="173"/>
      <c r="AK123" s="175">
        <v>63</v>
      </c>
      <c r="AL123" s="174" t="str">
        <f t="shared" si="22"/>
        <v/>
      </c>
      <c r="AM123" s="248" t="e">
        <f t="shared" si="26"/>
        <v>#N/A</v>
      </c>
      <c r="AN123" s="248" t="e">
        <f t="shared" si="26"/>
        <v>#N/A</v>
      </c>
      <c r="AO123" s="248" t="e">
        <f t="shared" si="26"/>
        <v>#N/A</v>
      </c>
      <c r="AP123" s="247" t="e">
        <f t="shared" si="26"/>
        <v>#N/A</v>
      </c>
      <c r="AQ123" s="169" t="e">
        <f>NA()</f>
        <v>#N/A</v>
      </c>
      <c r="AR123" s="175"/>
      <c r="AS123" s="174"/>
      <c r="AT123" s="174"/>
      <c r="AU123" s="248" t="e">
        <f t="shared" si="23"/>
        <v>#N/A</v>
      </c>
      <c r="AV123" s="248" t="e">
        <f t="shared" si="27"/>
        <v>#N/A</v>
      </c>
      <c r="AW123" s="247" t="e">
        <f t="shared" si="27"/>
        <v>#N/A</v>
      </c>
    </row>
    <row r="124" spans="6:49" x14ac:dyDescent="0.25">
      <c r="F124" s="175"/>
      <c r="G124" s="253">
        <v>0.68</v>
      </c>
      <c r="H124" s="252">
        <v>0.36</v>
      </c>
      <c r="I124" s="174"/>
      <c r="J124" s="174"/>
      <c r="K124" s="174"/>
      <c r="L124" s="174"/>
      <c r="M124" s="173"/>
      <c r="AK124" s="175">
        <v>64</v>
      </c>
      <c r="AL124" s="174" t="str">
        <f t="shared" ref="AL124:AL155" si="28">IF(ISNA(VLOOKUP($AK124,$AK$43:$AP$56,AL$59,FALSE)),"",VLOOKUP($AK124,$AK$43:$AP$56,AL$59,FALSE))</f>
        <v/>
      </c>
      <c r="AM124" s="248" t="e">
        <f t="shared" si="26"/>
        <v>#N/A</v>
      </c>
      <c r="AN124" s="248" t="e">
        <f t="shared" si="26"/>
        <v>#N/A</v>
      </c>
      <c r="AO124" s="248" t="e">
        <f t="shared" si="26"/>
        <v>#N/A</v>
      </c>
      <c r="AP124" s="247" t="e">
        <f t="shared" si="26"/>
        <v>#N/A</v>
      </c>
      <c r="AQ124" s="169" t="e">
        <f>NA()</f>
        <v>#N/A</v>
      </c>
      <c r="AR124" s="175"/>
      <c r="AS124" s="174"/>
      <c r="AT124" s="174"/>
      <c r="AU124" s="248" t="e">
        <f t="shared" si="23"/>
        <v>#N/A</v>
      </c>
      <c r="AV124" s="248" t="e">
        <f t="shared" si="27"/>
        <v>#N/A</v>
      </c>
      <c r="AW124" s="247" t="e">
        <f t="shared" si="27"/>
        <v>#N/A</v>
      </c>
    </row>
    <row r="125" spans="6:49" x14ac:dyDescent="0.25">
      <c r="F125" s="175"/>
      <c r="G125" s="174" t="s">
        <v>74</v>
      </c>
      <c r="H125" s="174"/>
      <c r="I125" s="174"/>
      <c r="J125" s="174"/>
      <c r="K125" s="174"/>
      <c r="L125" s="174"/>
      <c r="M125" s="173"/>
      <c r="AK125" s="175">
        <v>65</v>
      </c>
      <c r="AL125" s="174" t="str">
        <f t="shared" si="28"/>
        <v/>
      </c>
      <c r="AM125" s="248" t="e">
        <f t="shared" si="26"/>
        <v>#N/A</v>
      </c>
      <c r="AN125" s="248" t="e">
        <f t="shared" si="26"/>
        <v>#N/A</v>
      </c>
      <c r="AO125" s="248" t="e">
        <f t="shared" si="26"/>
        <v>#N/A</v>
      </c>
      <c r="AP125" s="247" t="e">
        <f t="shared" si="26"/>
        <v>#N/A</v>
      </c>
      <c r="AQ125" s="169" t="e">
        <f>NA()</f>
        <v>#N/A</v>
      </c>
      <c r="AR125" s="175"/>
      <c r="AS125" s="174"/>
      <c r="AT125" s="174"/>
      <c r="AU125" s="248" t="e">
        <f t="shared" ref="AU125:AU156" si="29">IF(ISBLANK(VLOOKUP($AK125,$AK$43:$AU$56,AU$59,FALSE)),NA(),VLOOKUP($AK125,$AK$43:$AU$56,AU$59,FALSE))</f>
        <v>#N/A</v>
      </c>
      <c r="AV125" s="248" t="e">
        <f t="shared" si="27"/>
        <v>#N/A</v>
      </c>
      <c r="AW125" s="247" t="e">
        <f t="shared" si="27"/>
        <v>#N/A</v>
      </c>
    </row>
    <row r="126" spans="6:49" x14ac:dyDescent="0.25">
      <c r="F126" s="175"/>
      <c r="G126" s="174" t="s">
        <v>73</v>
      </c>
      <c r="H126" s="174" t="s">
        <v>72</v>
      </c>
      <c r="I126" s="174" t="s">
        <v>71</v>
      </c>
      <c r="J126" s="174"/>
      <c r="K126" s="174"/>
      <c r="L126" s="174"/>
      <c r="M126" s="173"/>
      <c r="AK126" s="175">
        <v>66</v>
      </c>
      <c r="AL126" s="174" t="str">
        <f t="shared" si="28"/>
        <v/>
      </c>
      <c r="AM126" s="248" t="e">
        <f t="shared" si="26"/>
        <v>#N/A</v>
      </c>
      <c r="AN126" s="248" t="e">
        <f t="shared" si="26"/>
        <v>#N/A</v>
      </c>
      <c r="AO126" s="248" t="e">
        <f t="shared" si="26"/>
        <v>#N/A</v>
      </c>
      <c r="AP126" s="247" t="e">
        <f t="shared" si="26"/>
        <v>#N/A</v>
      </c>
      <c r="AQ126" s="169" t="e">
        <f>NA()</f>
        <v>#N/A</v>
      </c>
      <c r="AR126" s="175"/>
      <c r="AS126" s="174"/>
      <c r="AT126" s="174"/>
      <c r="AU126" s="248" t="e">
        <f t="shared" si="29"/>
        <v>#N/A</v>
      </c>
      <c r="AV126" s="248" t="e">
        <f t="shared" si="27"/>
        <v>#N/A</v>
      </c>
      <c r="AW126" s="247" t="e">
        <f t="shared" si="27"/>
        <v>#N/A</v>
      </c>
    </row>
    <row r="127" spans="6:49" x14ac:dyDescent="0.25">
      <c r="F127" s="175"/>
      <c r="G127" s="251" t="e">
        <f>G118</f>
        <v>#REF!</v>
      </c>
      <c r="H127" s="186" t="e">
        <f>G127*SLOPE(H123:H124,G123:G124)+INTERCEPT(H123:H124,G123:G124)</f>
        <v>#REF!</v>
      </c>
      <c r="I127" s="251" t="e">
        <f>I118</f>
        <v>#REF!</v>
      </c>
      <c r="J127" s="174"/>
      <c r="K127" s="174"/>
      <c r="L127" s="174"/>
      <c r="M127" s="173"/>
      <c r="AK127" s="175">
        <v>67</v>
      </c>
      <c r="AL127" s="174" t="str">
        <f t="shared" si="28"/>
        <v/>
      </c>
      <c r="AM127" s="248" t="e">
        <f t="shared" si="26"/>
        <v>#N/A</v>
      </c>
      <c r="AN127" s="248" t="e">
        <f t="shared" si="26"/>
        <v>#N/A</v>
      </c>
      <c r="AO127" s="248" t="e">
        <f t="shared" si="26"/>
        <v>#N/A</v>
      </c>
      <c r="AP127" s="247" t="e">
        <f t="shared" si="26"/>
        <v>#N/A</v>
      </c>
      <c r="AQ127" s="169" t="e">
        <f>NA()</f>
        <v>#N/A</v>
      </c>
      <c r="AR127" s="175"/>
      <c r="AS127" s="174"/>
      <c r="AT127" s="174"/>
      <c r="AU127" s="248" t="e">
        <f t="shared" si="29"/>
        <v>#N/A</v>
      </c>
      <c r="AV127" s="248" t="e">
        <f t="shared" si="27"/>
        <v>#N/A</v>
      </c>
      <c r="AW127" s="247" t="e">
        <f t="shared" si="27"/>
        <v>#N/A</v>
      </c>
    </row>
    <row r="128" spans="6:49" x14ac:dyDescent="0.25">
      <c r="F128" s="175"/>
      <c r="G128" s="174"/>
      <c r="H128" s="174"/>
      <c r="I128" s="185" t="s">
        <v>70</v>
      </c>
      <c r="J128" s="174" t="e">
        <f>IF(H127&gt;=I127,TRUE,FALSE)</f>
        <v>#REF!</v>
      </c>
      <c r="K128" s="174"/>
      <c r="L128" s="174"/>
      <c r="M128" s="173"/>
      <c r="AK128" s="175">
        <v>68</v>
      </c>
      <c r="AL128" s="174" t="str">
        <f t="shared" si="28"/>
        <v/>
      </c>
      <c r="AM128" s="248" t="e">
        <f t="shared" si="26"/>
        <v>#N/A</v>
      </c>
      <c r="AN128" s="248" t="e">
        <f t="shared" si="26"/>
        <v>#N/A</v>
      </c>
      <c r="AO128" s="248" t="e">
        <f t="shared" si="26"/>
        <v>#N/A</v>
      </c>
      <c r="AP128" s="247" t="e">
        <f t="shared" si="26"/>
        <v>#N/A</v>
      </c>
      <c r="AQ128" s="169" t="e">
        <f>NA()</f>
        <v>#N/A</v>
      </c>
      <c r="AR128" s="175"/>
      <c r="AS128" s="174"/>
      <c r="AT128" s="174"/>
      <c r="AU128" s="248" t="e">
        <f t="shared" si="29"/>
        <v>#N/A</v>
      </c>
      <c r="AV128" s="248" t="e">
        <f t="shared" si="27"/>
        <v>#N/A</v>
      </c>
      <c r="AW128" s="247" t="e">
        <f t="shared" si="27"/>
        <v>#N/A</v>
      </c>
    </row>
    <row r="129" spans="6:49" x14ac:dyDescent="0.25">
      <c r="F129" s="175" t="s">
        <v>69</v>
      </c>
      <c r="G129" s="174"/>
      <c r="H129" s="174"/>
      <c r="I129" s="174"/>
      <c r="J129" s="174"/>
      <c r="K129" s="174"/>
      <c r="L129" s="174"/>
      <c r="M129" s="173"/>
      <c r="AK129" s="175">
        <v>69</v>
      </c>
      <c r="AL129" s="174" t="str">
        <f t="shared" si="28"/>
        <v/>
      </c>
      <c r="AM129" s="248" t="e">
        <f t="shared" si="26"/>
        <v>#N/A</v>
      </c>
      <c r="AN129" s="248" t="e">
        <f t="shared" si="26"/>
        <v>#N/A</v>
      </c>
      <c r="AO129" s="248" t="e">
        <f t="shared" si="26"/>
        <v>#N/A</v>
      </c>
      <c r="AP129" s="247" t="e">
        <f t="shared" si="26"/>
        <v>#N/A</v>
      </c>
      <c r="AQ129" s="169" t="e">
        <f>NA()</f>
        <v>#N/A</v>
      </c>
      <c r="AR129" s="175"/>
      <c r="AS129" s="174"/>
      <c r="AT129" s="174"/>
      <c r="AU129" s="248" t="e">
        <f t="shared" si="29"/>
        <v>#N/A</v>
      </c>
      <c r="AV129" s="248" t="e">
        <f t="shared" si="27"/>
        <v>#N/A</v>
      </c>
      <c r="AW129" s="247" t="e">
        <f t="shared" si="27"/>
        <v>#N/A</v>
      </c>
    </row>
    <row r="130" spans="6:49" x14ac:dyDescent="0.25">
      <c r="F130" s="175"/>
      <c r="G130" s="174"/>
      <c r="H130" s="174"/>
      <c r="I130" s="191" t="s">
        <v>68</v>
      </c>
      <c r="J130" s="174"/>
      <c r="K130" s="174"/>
      <c r="L130" s="174"/>
      <c r="M130" s="173"/>
      <c r="AK130" s="175">
        <v>70</v>
      </c>
      <c r="AL130" s="174" t="str">
        <f t="shared" si="28"/>
        <v>1/2 in.</v>
      </c>
      <c r="AM130" s="248" t="e">
        <f t="shared" si="26"/>
        <v>#REF!</v>
      </c>
      <c r="AN130" s="248" t="e">
        <f t="shared" si="26"/>
        <v>#N/A</v>
      </c>
      <c r="AO130" s="248" t="e">
        <f t="shared" si="26"/>
        <v>#N/A</v>
      </c>
      <c r="AP130" s="247" t="e">
        <f t="shared" si="26"/>
        <v>#N/A</v>
      </c>
      <c r="AQ130" s="249">
        <f>AQ67</f>
        <v>1</v>
      </c>
      <c r="AR130" s="175"/>
      <c r="AS130" s="174"/>
      <c r="AT130" s="174"/>
      <c r="AU130" s="248" t="e">
        <f t="shared" si="29"/>
        <v>#VALUE!</v>
      </c>
      <c r="AV130" s="248" t="str">
        <f t="shared" si="27"/>
        <v/>
      </c>
      <c r="AW130" s="247" t="str">
        <f t="shared" si="27"/>
        <v/>
      </c>
    </row>
    <row r="131" spans="6:49" x14ac:dyDescent="0.25">
      <c r="F131" s="175"/>
      <c r="G131" s="185" t="s">
        <v>67</v>
      </c>
      <c r="H131" s="250">
        <f>G114</f>
        <v>0.68</v>
      </c>
      <c r="I131" s="174" t="e">
        <f>IF(G127&lt;=H131,TRUE,FALSE)</f>
        <v>#REF!</v>
      </c>
      <c r="J131" s="174"/>
      <c r="K131" s="174"/>
      <c r="L131" s="174"/>
      <c r="M131" s="173"/>
      <c r="AK131" s="175">
        <v>71</v>
      </c>
      <c r="AL131" s="174" t="str">
        <f t="shared" si="28"/>
        <v/>
      </c>
      <c r="AM131" s="248" t="e">
        <f t="shared" si="26"/>
        <v>#N/A</v>
      </c>
      <c r="AN131" s="248" t="e">
        <f t="shared" si="26"/>
        <v>#N/A</v>
      </c>
      <c r="AO131" s="248" t="e">
        <f t="shared" si="26"/>
        <v>#N/A</v>
      </c>
      <c r="AP131" s="247" t="e">
        <f t="shared" si="26"/>
        <v>#N/A</v>
      </c>
      <c r="AQ131" s="169" t="e">
        <f>NA()</f>
        <v>#N/A</v>
      </c>
      <c r="AR131" s="175"/>
      <c r="AS131" s="174"/>
      <c r="AT131" s="174"/>
      <c r="AU131" s="248" t="e">
        <f t="shared" si="29"/>
        <v>#N/A</v>
      </c>
      <c r="AV131" s="248" t="e">
        <f t="shared" si="27"/>
        <v>#N/A</v>
      </c>
      <c r="AW131" s="247" t="e">
        <f t="shared" si="27"/>
        <v>#N/A</v>
      </c>
    </row>
    <row r="132" spans="6:49" x14ac:dyDescent="0.25">
      <c r="F132" s="175"/>
      <c r="G132" s="185" t="s">
        <v>66</v>
      </c>
      <c r="H132" s="250">
        <f>G115</f>
        <v>0.52</v>
      </c>
      <c r="I132" s="174" t="e">
        <f>IF(G127&gt;=H132,TRUE,FALSE)</f>
        <v>#REF!</v>
      </c>
      <c r="J132" s="174"/>
      <c r="K132" s="174"/>
      <c r="L132" s="174"/>
      <c r="M132" s="173"/>
      <c r="AK132" s="175">
        <v>72</v>
      </c>
      <c r="AL132" s="174" t="str">
        <f t="shared" si="28"/>
        <v/>
      </c>
      <c r="AM132" s="248" t="e">
        <f t="shared" si="26"/>
        <v>#N/A</v>
      </c>
      <c r="AN132" s="248" t="e">
        <f t="shared" si="26"/>
        <v>#N/A</v>
      </c>
      <c r="AO132" s="248" t="e">
        <f t="shared" si="26"/>
        <v>#N/A</v>
      </c>
      <c r="AP132" s="247" t="e">
        <f t="shared" si="26"/>
        <v>#N/A</v>
      </c>
      <c r="AQ132" s="169" t="e">
        <f>NA()</f>
        <v>#N/A</v>
      </c>
      <c r="AR132" s="175"/>
      <c r="AS132" s="174"/>
      <c r="AT132" s="174"/>
      <c r="AU132" s="248" t="e">
        <f t="shared" si="29"/>
        <v>#N/A</v>
      </c>
      <c r="AV132" s="248" t="e">
        <f t="shared" si="27"/>
        <v>#N/A</v>
      </c>
      <c r="AW132" s="247" t="e">
        <f t="shared" si="27"/>
        <v>#N/A</v>
      </c>
    </row>
    <row r="133" spans="6:49" x14ac:dyDescent="0.25">
      <c r="F133" s="172" t="e">
        <f>IF(AND(J119,J128,I131,I132),"Blend is within the Workability Box.","Blend is not in the Workability Box")</f>
        <v>#REF!</v>
      </c>
      <c r="G133" s="171"/>
      <c r="H133" s="171"/>
      <c r="I133" s="171"/>
      <c r="J133" s="171"/>
      <c r="K133" s="171"/>
      <c r="L133" s="171"/>
      <c r="M133" s="170"/>
      <c r="AK133" s="175">
        <v>73</v>
      </c>
      <c r="AL133" s="174" t="str">
        <f t="shared" si="28"/>
        <v/>
      </c>
      <c r="AM133" s="248" t="e">
        <f t="shared" si="26"/>
        <v>#N/A</v>
      </c>
      <c r="AN133" s="248" t="e">
        <f t="shared" si="26"/>
        <v>#N/A</v>
      </c>
      <c r="AO133" s="248" t="e">
        <f t="shared" si="26"/>
        <v>#N/A</v>
      </c>
      <c r="AP133" s="247" t="e">
        <f t="shared" si="26"/>
        <v>#N/A</v>
      </c>
      <c r="AQ133" s="169" t="e">
        <f>NA()</f>
        <v>#N/A</v>
      </c>
      <c r="AR133" s="175"/>
      <c r="AS133" s="174"/>
      <c r="AT133" s="174"/>
      <c r="AU133" s="248" t="e">
        <f t="shared" si="29"/>
        <v>#N/A</v>
      </c>
      <c r="AV133" s="248" t="e">
        <f t="shared" si="27"/>
        <v>#N/A</v>
      </c>
      <c r="AW133" s="247" t="e">
        <f t="shared" si="27"/>
        <v>#N/A</v>
      </c>
    </row>
    <row r="134" spans="6:49" x14ac:dyDescent="0.25">
      <c r="AK134" s="175">
        <v>74</v>
      </c>
      <c r="AL134" s="174" t="str">
        <f t="shared" si="28"/>
        <v/>
      </c>
      <c r="AM134" s="248" t="e">
        <f t="shared" si="26"/>
        <v>#N/A</v>
      </c>
      <c r="AN134" s="248" t="e">
        <f t="shared" si="26"/>
        <v>#N/A</v>
      </c>
      <c r="AO134" s="248" t="e">
        <f t="shared" si="26"/>
        <v>#N/A</v>
      </c>
      <c r="AP134" s="247" t="e">
        <f t="shared" si="26"/>
        <v>#N/A</v>
      </c>
      <c r="AQ134" s="169" t="e">
        <f>NA()</f>
        <v>#N/A</v>
      </c>
      <c r="AR134" s="175"/>
      <c r="AS134" s="174"/>
      <c r="AT134" s="174"/>
      <c r="AU134" s="248" t="e">
        <f t="shared" si="29"/>
        <v>#N/A</v>
      </c>
      <c r="AV134" s="248" t="e">
        <f t="shared" si="27"/>
        <v>#N/A</v>
      </c>
      <c r="AW134" s="247" t="e">
        <f t="shared" si="27"/>
        <v>#N/A</v>
      </c>
    </row>
    <row r="135" spans="6:49" x14ac:dyDescent="0.25">
      <c r="AK135" s="175">
        <v>75</v>
      </c>
      <c r="AL135" s="174" t="str">
        <f t="shared" si="28"/>
        <v/>
      </c>
      <c r="AM135" s="248" t="e">
        <f t="shared" si="26"/>
        <v>#N/A</v>
      </c>
      <c r="AN135" s="248" t="e">
        <f t="shared" si="26"/>
        <v>#N/A</v>
      </c>
      <c r="AO135" s="248" t="e">
        <f t="shared" si="26"/>
        <v>#N/A</v>
      </c>
      <c r="AP135" s="247" t="e">
        <f t="shared" si="26"/>
        <v>#N/A</v>
      </c>
      <c r="AQ135" s="169" t="e">
        <f>NA()</f>
        <v>#N/A</v>
      </c>
      <c r="AR135" s="175"/>
      <c r="AS135" s="174"/>
      <c r="AT135" s="174"/>
      <c r="AU135" s="248" t="e">
        <f t="shared" si="29"/>
        <v>#N/A</v>
      </c>
      <c r="AV135" s="248" t="e">
        <f t="shared" si="27"/>
        <v>#N/A</v>
      </c>
      <c r="AW135" s="247" t="e">
        <f t="shared" si="27"/>
        <v>#N/A</v>
      </c>
    </row>
    <row r="136" spans="6:49" x14ac:dyDescent="0.25">
      <c r="AK136" s="175">
        <v>76</v>
      </c>
      <c r="AL136" s="174" t="str">
        <f t="shared" si="28"/>
        <v/>
      </c>
      <c r="AM136" s="248" t="e">
        <f t="shared" si="26"/>
        <v>#N/A</v>
      </c>
      <c r="AN136" s="248" t="e">
        <f t="shared" si="26"/>
        <v>#N/A</v>
      </c>
      <c r="AO136" s="248" t="e">
        <f t="shared" si="26"/>
        <v>#N/A</v>
      </c>
      <c r="AP136" s="247" t="e">
        <f t="shared" si="26"/>
        <v>#N/A</v>
      </c>
      <c r="AQ136" s="169" t="e">
        <f>NA()</f>
        <v>#N/A</v>
      </c>
      <c r="AR136" s="175"/>
      <c r="AS136" s="174"/>
      <c r="AT136" s="174"/>
      <c r="AU136" s="248" t="e">
        <f t="shared" si="29"/>
        <v>#N/A</v>
      </c>
      <c r="AV136" s="248" t="e">
        <f t="shared" si="27"/>
        <v>#N/A</v>
      </c>
      <c r="AW136" s="247" t="e">
        <f t="shared" si="27"/>
        <v>#N/A</v>
      </c>
    </row>
    <row r="137" spans="6:49" x14ac:dyDescent="0.25">
      <c r="AK137" s="175">
        <v>77</v>
      </c>
      <c r="AL137" s="174" t="str">
        <f t="shared" si="28"/>
        <v/>
      </c>
      <c r="AM137" s="248" t="e">
        <f t="shared" si="26"/>
        <v>#N/A</v>
      </c>
      <c r="AN137" s="248" t="e">
        <f t="shared" si="26"/>
        <v>#N/A</v>
      </c>
      <c r="AO137" s="248" t="e">
        <f t="shared" si="26"/>
        <v>#N/A</v>
      </c>
      <c r="AP137" s="247" t="e">
        <f t="shared" si="26"/>
        <v>#N/A</v>
      </c>
      <c r="AQ137" s="169" t="e">
        <f>NA()</f>
        <v>#N/A</v>
      </c>
      <c r="AR137" s="175"/>
      <c r="AS137" s="174"/>
      <c r="AT137" s="174"/>
      <c r="AU137" s="248" t="e">
        <f t="shared" si="29"/>
        <v>#N/A</v>
      </c>
      <c r="AV137" s="248" t="e">
        <f t="shared" si="27"/>
        <v>#N/A</v>
      </c>
      <c r="AW137" s="247" t="e">
        <f t="shared" si="27"/>
        <v>#N/A</v>
      </c>
    </row>
    <row r="138" spans="6:49" x14ac:dyDescent="0.25">
      <c r="AK138" s="175">
        <v>78</v>
      </c>
      <c r="AL138" s="174" t="str">
        <f t="shared" si="28"/>
        <v/>
      </c>
      <c r="AM138" s="248" t="e">
        <f t="shared" si="26"/>
        <v>#N/A</v>
      </c>
      <c r="AN138" s="248" t="e">
        <f t="shared" si="26"/>
        <v>#N/A</v>
      </c>
      <c r="AO138" s="248" t="e">
        <f t="shared" si="26"/>
        <v>#N/A</v>
      </c>
      <c r="AP138" s="247" t="e">
        <f t="shared" si="26"/>
        <v>#N/A</v>
      </c>
      <c r="AQ138" s="169" t="e">
        <f>NA()</f>
        <v>#N/A</v>
      </c>
      <c r="AR138" s="175"/>
      <c r="AS138" s="174"/>
      <c r="AT138" s="174"/>
      <c r="AU138" s="248" t="e">
        <f t="shared" si="29"/>
        <v>#N/A</v>
      </c>
      <c r="AV138" s="248" t="e">
        <f t="shared" si="27"/>
        <v>#N/A</v>
      </c>
      <c r="AW138" s="247" t="e">
        <f t="shared" si="27"/>
        <v>#N/A</v>
      </c>
    </row>
    <row r="139" spans="6:49" x14ac:dyDescent="0.25">
      <c r="AK139" s="175">
        <v>79</v>
      </c>
      <c r="AL139" s="174" t="str">
        <f t="shared" si="28"/>
        <v/>
      </c>
      <c r="AM139" s="248" t="e">
        <f t="shared" si="26"/>
        <v>#N/A</v>
      </c>
      <c r="AN139" s="248" t="e">
        <f t="shared" si="26"/>
        <v>#N/A</v>
      </c>
      <c r="AO139" s="248" t="e">
        <f t="shared" si="26"/>
        <v>#N/A</v>
      </c>
      <c r="AP139" s="247" t="e">
        <f t="shared" si="26"/>
        <v>#N/A</v>
      </c>
      <c r="AQ139" s="169" t="e">
        <f>NA()</f>
        <v>#N/A</v>
      </c>
      <c r="AR139" s="175"/>
      <c r="AS139" s="174"/>
      <c r="AT139" s="174"/>
      <c r="AU139" s="248" t="e">
        <f t="shared" si="29"/>
        <v>#N/A</v>
      </c>
      <c r="AV139" s="248" t="e">
        <f t="shared" si="27"/>
        <v>#N/A</v>
      </c>
      <c r="AW139" s="247" t="e">
        <f t="shared" si="27"/>
        <v>#N/A</v>
      </c>
    </row>
    <row r="140" spans="6:49" x14ac:dyDescent="0.25">
      <c r="AK140" s="175">
        <v>80</v>
      </c>
      <c r="AL140" s="174" t="str">
        <f t="shared" si="28"/>
        <v/>
      </c>
      <c r="AM140" s="248" t="e">
        <f t="shared" ref="AM140:AP159" si="30">IF(ISBLANK(VLOOKUP($AK140,$AK$43:$AP$56,AM$59,FALSE)),NA(),VLOOKUP($AK140,$AK$43:$AP$56,AM$59,FALSE))</f>
        <v>#N/A</v>
      </c>
      <c r="AN140" s="248" t="e">
        <f t="shared" si="30"/>
        <v>#N/A</v>
      </c>
      <c r="AO140" s="248" t="e">
        <f t="shared" si="30"/>
        <v>#N/A</v>
      </c>
      <c r="AP140" s="247" t="e">
        <f t="shared" si="30"/>
        <v>#N/A</v>
      </c>
      <c r="AQ140" s="169" t="e">
        <f>NA()</f>
        <v>#N/A</v>
      </c>
      <c r="AR140" s="175"/>
      <c r="AS140" s="174"/>
      <c r="AT140" s="174"/>
      <c r="AU140" s="248" t="e">
        <f t="shared" si="29"/>
        <v>#N/A</v>
      </c>
      <c r="AV140" s="248" t="e">
        <f t="shared" si="27"/>
        <v>#N/A</v>
      </c>
      <c r="AW140" s="247" t="e">
        <f t="shared" si="27"/>
        <v>#N/A</v>
      </c>
    </row>
    <row r="141" spans="6:49" x14ac:dyDescent="0.25">
      <c r="AK141" s="175">
        <v>81</v>
      </c>
      <c r="AL141" s="174" t="str">
        <f t="shared" si="28"/>
        <v/>
      </c>
      <c r="AM141" s="248" t="e">
        <f t="shared" si="30"/>
        <v>#N/A</v>
      </c>
      <c r="AN141" s="248" t="e">
        <f t="shared" si="30"/>
        <v>#N/A</v>
      </c>
      <c r="AO141" s="248" t="e">
        <f t="shared" si="30"/>
        <v>#N/A</v>
      </c>
      <c r="AP141" s="247" t="e">
        <f t="shared" si="30"/>
        <v>#N/A</v>
      </c>
      <c r="AQ141" s="169" t="e">
        <f>NA()</f>
        <v>#N/A</v>
      </c>
      <c r="AR141" s="175"/>
      <c r="AS141" s="174"/>
      <c r="AT141" s="174"/>
      <c r="AU141" s="248" t="e">
        <f t="shared" si="29"/>
        <v>#N/A</v>
      </c>
      <c r="AV141" s="248" t="e">
        <f t="shared" ref="AV141:AW160" si="31">IF(ISBLANK(VLOOKUP($AK141,$AK$43:$AW$56,AV$59,FALSE)),NA(),VLOOKUP($AK141,$AK$43:$AW$56,AV$59,FALSE))</f>
        <v>#N/A</v>
      </c>
      <c r="AW141" s="247" t="e">
        <f t="shared" si="31"/>
        <v>#N/A</v>
      </c>
    </row>
    <row r="142" spans="6:49" x14ac:dyDescent="0.25">
      <c r="AK142" s="175">
        <v>82</v>
      </c>
      <c r="AL142" s="174" t="str">
        <f t="shared" si="28"/>
        <v/>
      </c>
      <c r="AM142" s="248" t="e">
        <f t="shared" si="30"/>
        <v>#N/A</v>
      </c>
      <c r="AN142" s="248" t="e">
        <f t="shared" si="30"/>
        <v>#N/A</v>
      </c>
      <c r="AO142" s="248" t="e">
        <f t="shared" si="30"/>
        <v>#N/A</v>
      </c>
      <c r="AP142" s="247" t="e">
        <f t="shared" si="30"/>
        <v>#N/A</v>
      </c>
      <c r="AQ142" s="169" t="e">
        <f>NA()</f>
        <v>#N/A</v>
      </c>
      <c r="AR142" s="175"/>
      <c r="AS142" s="174"/>
      <c r="AT142" s="174"/>
      <c r="AU142" s="248" t="e">
        <f t="shared" si="29"/>
        <v>#N/A</v>
      </c>
      <c r="AV142" s="248" t="e">
        <f t="shared" si="31"/>
        <v>#N/A</v>
      </c>
      <c r="AW142" s="247" t="e">
        <f t="shared" si="31"/>
        <v>#N/A</v>
      </c>
    </row>
    <row r="143" spans="6:49" x14ac:dyDescent="0.25">
      <c r="AK143" s="175">
        <v>83</v>
      </c>
      <c r="AL143" s="174" t="str">
        <f t="shared" si="28"/>
        <v/>
      </c>
      <c r="AM143" s="248" t="e">
        <f t="shared" si="30"/>
        <v>#N/A</v>
      </c>
      <c r="AN143" s="248" t="e">
        <f t="shared" si="30"/>
        <v>#N/A</v>
      </c>
      <c r="AO143" s="248" t="e">
        <f t="shared" si="30"/>
        <v>#N/A</v>
      </c>
      <c r="AP143" s="247" t="e">
        <f t="shared" si="30"/>
        <v>#N/A</v>
      </c>
      <c r="AQ143" s="169" t="e">
        <f>NA()</f>
        <v>#N/A</v>
      </c>
      <c r="AR143" s="175"/>
      <c r="AS143" s="174"/>
      <c r="AT143" s="174"/>
      <c r="AU143" s="248" t="e">
        <f t="shared" si="29"/>
        <v>#N/A</v>
      </c>
      <c r="AV143" s="248" t="e">
        <f t="shared" si="31"/>
        <v>#N/A</v>
      </c>
      <c r="AW143" s="247" t="e">
        <f t="shared" si="31"/>
        <v>#N/A</v>
      </c>
    </row>
    <row r="144" spans="6:49" x14ac:dyDescent="0.25">
      <c r="AK144" s="175">
        <v>84</v>
      </c>
      <c r="AL144" s="174" t="str">
        <f t="shared" si="28"/>
        <v>3/4 in.</v>
      </c>
      <c r="AM144" s="248" t="e">
        <f t="shared" si="30"/>
        <v>#REF!</v>
      </c>
      <c r="AN144" s="248" t="e">
        <f t="shared" si="30"/>
        <v>#N/A</v>
      </c>
      <c r="AO144" s="248" t="e">
        <f t="shared" si="30"/>
        <v>#N/A</v>
      </c>
      <c r="AP144" s="247" t="e">
        <f t="shared" si="30"/>
        <v>#N/A</v>
      </c>
      <c r="AQ144" s="249">
        <f>AQ67</f>
        <v>1</v>
      </c>
      <c r="AR144" s="175"/>
      <c r="AS144" s="174"/>
      <c r="AT144" s="174"/>
      <c r="AU144" s="248" t="e">
        <f t="shared" si="29"/>
        <v>#REF!</v>
      </c>
      <c r="AV144" s="248" t="e">
        <f t="shared" si="31"/>
        <v>#REF!</v>
      </c>
      <c r="AW144" s="247" t="str">
        <f t="shared" si="31"/>
        <v/>
      </c>
    </row>
    <row r="145" spans="37:49" x14ac:dyDescent="0.25">
      <c r="AK145" s="175">
        <v>85</v>
      </c>
      <c r="AL145" s="174" t="str">
        <f t="shared" si="28"/>
        <v/>
      </c>
      <c r="AM145" s="248" t="e">
        <f t="shared" si="30"/>
        <v>#N/A</v>
      </c>
      <c r="AN145" s="248" t="e">
        <f t="shared" si="30"/>
        <v>#N/A</v>
      </c>
      <c r="AO145" s="248" t="e">
        <f t="shared" si="30"/>
        <v>#N/A</v>
      </c>
      <c r="AP145" s="247" t="e">
        <f t="shared" si="30"/>
        <v>#N/A</v>
      </c>
      <c r="AQ145" s="169" t="e">
        <f>NA()</f>
        <v>#N/A</v>
      </c>
      <c r="AR145" s="175"/>
      <c r="AS145" s="174"/>
      <c r="AT145" s="174"/>
      <c r="AU145" s="248" t="e">
        <f t="shared" si="29"/>
        <v>#N/A</v>
      </c>
      <c r="AV145" s="248" t="e">
        <f t="shared" si="31"/>
        <v>#N/A</v>
      </c>
      <c r="AW145" s="247" t="e">
        <f t="shared" si="31"/>
        <v>#N/A</v>
      </c>
    </row>
    <row r="146" spans="37:49" x14ac:dyDescent="0.25">
      <c r="AK146" s="175">
        <v>86</v>
      </c>
      <c r="AL146" s="174" t="str">
        <f t="shared" si="28"/>
        <v/>
      </c>
      <c r="AM146" s="248" t="e">
        <f t="shared" si="30"/>
        <v>#N/A</v>
      </c>
      <c r="AN146" s="248" t="e">
        <f t="shared" si="30"/>
        <v>#N/A</v>
      </c>
      <c r="AO146" s="248" t="e">
        <f t="shared" si="30"/>
        <v>#N/A</v>
      </c>
      <c r="AP146" s="247" t="e">
        <f t="shared" si="30"/>
        <v>#N/A</v>
      </c>
      <c r="AQ146" s="169" t="e">
        <f>NA()</f>
        <v>#N/A</v>
      </c>
      <c r="AR146" s="175"/>
      <c r="AS146" s="174"/>
      <c r="AT146" s="174"/>
      <c r="AU146" s="248" t="e">
        <f t="shared" si="29"/>
        <v>#N/A</v>
      </c>
      <c r="AV146" s="248" t="e">
        <f t="shared" si="31"/>
        <v>#N/A</v>
      </c>
      <c r="AW146" s="247" t="e">
        <f t="shared" si="31"/>
        <v>#N/A</v>
      </c>
    </row>
    <row r="147" spans="37:49" x14ac:dyDescent="0.25">
      <c r="AK147" s="175">
        <v>87</v>
      </c>
      <c r="AL147" s="174" t="str">
        <f t="shared" si="28"/>
        <v/>
      </c>
      <c r="AM147" s="248" t="e">
        <f t="shared" si="30"/>
        <v>#N/A</v>
      </c>
      <c r="AN147" s="248" t="e">
        <f t="shared" si="30"/>
        <v>#N/A</v>
      </c>
      <c r="AO147" s="248" t="e">
        <f t="shared" si="30"/>
        <v>#N/A</v>
      </c>
      <c r="AP147" s="247" t="e">
        <f t="shared" si="30"/>
        <v>#N/A</v>
      </c>
      <c r="AQ147" s="169" t="e">
        <f>NA()</f>
        <v>#N/A</v>
      </c>
      <c r="AR147" s="175"/>
      <c r="AS147" s="174"/>
      <c r="AT147" s="174"/>
      <c r="AU147" s="248" t="e">
        <f t="shared" si="29"/>
        <v>#N/A</v>
      </c>
      <c r="AV147" s="248" t="e">
        <f t="shared" si="31"/>
        <v>#N/A</v>
      </c>
      <c r="AW147" s="247" t="e">
        <f t="shared" si="31"/>
        <v>#N/A</v>
      </c>
    </row>
    <row r="148" spans="37:49" x14ac:dyDescent="0.25">
      <c r="AK148" s="175">
        <v>88</v>
      </c>
      <c r="AL148" s="174" t="str">
        <f t="shared" si="28"/>
        <v/>
      </c>
      <c r="AM148" s="248" t="e">
        <f t="shared" si="30"/>
        <v>#N/A</v>
      </c>
      <c r="AN148" s="248" t="e">
        <f t="shared" si="30"/>
        <v>#N/A</v>
      </c>
      <c r="AO148" s="248" t="e">
        <f t="shared" si="30"/>
        <v>#N/A</v>
      </c>
      <c r="AP148" s="247" t="e">
        <f t="shared" si="30"/>
        <v>#N/A</v>
      </c>
      <c r="AQ148" s="169" t="e">
        <f>NA()</f>
        <v>#N/A</v>
      </c>
      <c r="AR148" s="175"/>
      <c r="AS148" s="174"/>
      <c r="AT148" s="174"/>
      <c r="AU148" s="248" t="e">
        <f t="shared" si="29"/>
        <v>#N/A</v>
      </c>
      <c r="AV148" s="248" t="e">
        <f t="shared" si="31"/>
        <v>#N/A</v>
      </c>
      <c r="AW148" s="247" t="e">
        <f t="shared" si="31"/>
        <v>#N/A</v>
      </c>
    </row>
    <row r="149" spans="37:49" x14ac:dyDescent="0.25">
      <c r="AK149" s="175">
        <v>89</v>
      </c>
      <c r="AL149" s="174" t="str">
        <f t="shared" si="28"/>
        <v/>
      </c>
      <c r="AM149" s="248" t="e">
        <f t="shared" si="30"/>
        <v>#N/A</v>
      </c>
      <c r="AN149" s="248" t="e">
        <f t="shared" si="30"/>
        <v>#N/A</v>
      </c>
      <c r="AO149" s="248" t="e">
        <f t="shared" si="30"/>
        <v>#N/A</v>
      </c>
      <c r="AP149" s="247" t="e">
        <f t="shared" si="30"/>
        <v>#N/A</v>
      </c>
      <c r="AQ149" s="169" t="e">
        <f>NA()</f>
        <v>#N/A</v>
      </c>
      <c r="AR149" s="175"/>
      <c r="AS149" s="174"/>
      <c r="AT149" s="174"/>
      <c r="AU149" s="248" t="e">
        <f t="shared" si="29"/>
        <v>#N/A</v>
      </c>
      <c r="AV149" s="248" t="e">
        <f t="shared" si="31"/>
        <v>#N/A</v>
      </c>
      <c r="AW149" s="247" t="e">
        <f t="shared" si="31"/>
        <v>#N/A</v>
      </c>
    </row>
    <row r="150" spans="37:49" x14ac:dyDescent="0.25">
      <c r="AK150" s="175">
        <v>90</v>
      </c>
      <c r="AL150" s="174" t="str">
        <f t="shared" si="28"/>
        <v/>
      </c>
      <c r="AM150" s="248" t="e">
        <f t="shared" si="30"/>
        <v>#N/A</v>
      </c>
      <c r="AN150" s="248" t="e">
        <f t="shared" si="30"/>
        <v>#N/A</v>
      </c>
      <c r="AO150" s="248" t="e">
        <f t="shared" si="30"/>
        <v>#N/A</v>
      </c>
      <c r="AP150" s="247" t="e">
        <f t="shared" si="30"/>
        <v>#N/A</v>
      </c>
      <c r="AQ150" s="169" t="e">
        <f>NA()</f>
        <v>#N/A</v>
      </c>
      <c r="AR150" s="175"/>
      <c r="AS150" s="174"/>
      <c r="AT150" s="174"/>
      <c r="AU150" s="248" t="e">
        <f t="shared" si="29"/>
        <v>#N/A</v>
      </c>
      <c r="AV150" s="248" t="e">
        <f t="shared" si="31"/>
        <v>#N/A</v>
      </c>
      <c r="AW150" s="247" t="e">
        <f t="shared" si="31"/>
        <v>#N/A</v>
      </c>
    </row>
    <row r="151" spans="37:49" x14ac:dyDescent="0.25">
      <c r="AK151" s="175">
        <v>91</v>
      </c>
      <c r="AL151" s="174" t="str">
        <f t="shared" si="28"/>
        <v/>
      </c>
      <c r="AM151" s="248" t="e">
        <f t="shared" si="30"/>
        <v>#N/A</v>
      </c>
      <c r="AN151" s="248" t="e">
        <f t="shared" si="30"/>
        <v>#N/A</v>
      </c>
      <c r="AO151" s="248" t="e">
        <f t="shared" si="30"/>
        <v>#N/A</v>
      </c>
      <c r="AP151" s="247" t="e">
        <f t="shared" si="30"/>
        <v>#N/A</v>
      </c>
      <c r="AQ151" s="169" t="e">
        <f>NA()</f>
        <v>#N/A</v>
      </c>
      <c r="AR151" s="175"/>
      <c r="AS151" s="174"/>
      <c r="AT151" s="174"/>
      <c r="AU151" s="248" t="e">
        <f t="shared" si="29"/>
        <v>#N/A</v>
      </c>
      <c r="AV151" s="248" t="e">
        <f t="shared" si="31"/>
        <v>#N/A</v>
      </c>
      <c r="AW151" s="247" t="e">
        <f t="shared" si="31"/>
        <v>#N/A</v>
      </c>
    </row>
    <row r="152" spans="37:49" x14ac:dyDescent="0.25">
      <c r="AK152" s="175">
        <v>92</v>
      </c>
      <c r="AL152" s="174" t="str">
        <f t="shared" si="28"/>
        <v/>
      </c>
      <c r="AM152" s="248" t="e">
        <f t="shared" si="30"/>
        <v>#N/A</v>
      </c>
      <c r="AN152" s="248" t="e">
        <f t="shared" si="30"/>
        <v>#N/A</v>
      </c>
      <c r="AO152" s="248" t="e">
        <f t="shared" si="30"/>
        <v>#N/A</v>
      </c>
      <c r="AP152" s="247" t="e">
        <f t="shared" si="30"/>
        <v>#N/A</v>
      </c>
      <c r="AQ152" s="169" t="e">
        <f>NA()</f>
        <v>#N/A</v>
      </c>
      <c r="AR152" s="175"/>
      <c r="AS152" s="174"/>
      <c r="AT152" s="174"/>
      <c r="AU152" s="248" t="e">
        <f t="shared" si="29"/>
        <v>#N/A</v>
      </c>
      <c r="AV152" s="248" t="e">
        <f t="shared" si="31"/>
        <v>#N/A</v>
      </c>
      <c r="AW152" s="247" t="e">
        <f t="shared" si="31"/>
        <v>#N/A</v>
      </c>
    </row>
    <row r="153" spans="37:49" x14ac:dyDescent="0.25">
      <c r="AK153" s="175">
        <v>93</v>
      </c>
      <c r="AL153" s="174" t="str">
        <f t="shared" si="28"/>
        <v/>
      </c>
      <c r="AM153" s="248" t="e">
        <f t="shared" si="30"/>
        <v>#N/A</v>
      </c>
      <c r="AN153" s="248" t="e">
        <f t="shared" si="30"/>
        <v>#N/A</v>
      </c>
      <c r="AO153" s="248" t="e">
        <f t="shared" si="30"/>
        <v>#N/A</v>
      </c>
      <c r="AP153" s="247" t="e">
        <f t="shared" si="30"/>
        <v>#N/A</v>
      </c>
      <c r="AQ153" s="169" t="e">
        <f>NA()</f>
        <v>#N/A</v>
      </c>
      <c r="AR153" s="175"/>
      <c r="AS153" s="174"/>
      <c r="AT153" s="174"/>
      <c r="AU153" s="248" t="e">
        <f t="shared" si="29"/>
        <v>#N/A</v>
      </c>
      <c r="AV153" s="248" t="e">
        <f t="shared" si="31"/>
        <v>#N/A</v>
      </c>
      <c r="AW153" s="247" t="e">
        <f t="shared" si="31"/>
        <v>#N/A</v>
      </c>
    </row>
    <row r="154" spans="37:49" x14ac:dyDescent="0.25">
      <c r="AK154" s="175">
        <v>94</v>
      </c>
      <c r="AL154" s="174" t="str">
        <f t="shared" si="28"/>
        <v/>
      </c>
      <c r="AM154" s="248" t="e">
        <f t="shared" si="30"/>
        <v>#N/A</v>
      </c>
      <c r="AN154" s="248" t="e">
        <f t="shared" si="30"/>
        <v>#N/A</v>
      </c>
      <c r="AO154" s="248" t="e">
        <f t="shared" si="30"/>
        <v>#N/A</v>
      </c>
      <c r="AP154" s="247" t="e">
        <f t="shared" si="30"/>
        <v>#N/A</v>
      </c>
      <c r="AQ154" s="169" t="e">
        <f>NA()</f>
        <v>#N/A</v>
      </c>
      <c r="AR154" s="175"/>
      <c r="AS154" s="174"/>
      <c r="AT154" s="174"/>
      <c r="AU154" s="248" t="e">
        <f t="shared" si="29"/>
        <v>#N/A</v>
      </c>
      <c r="AV154" s="248" t="e">
        <f t="shared" si="31"/>
        <v>#N/A</v>
      </c>
      <c r="AW154" s="247" t="e">
        <f t="shared" si="31"/>
        <v>#N/A</v>
      </c>
    </row>
    <row r="155" spans="37:49" x14ac:dyDescent="0.25">
      <c r="AK155" s="175">
        <v>95</v>
      </c>
      <c r="AL155" s="174" t="str">
        <f t="shared" si="28"/>
        <v/>
      </c>
      <c r="AM155" s="248" t="e">
        <f t="shared" si="30"/>
        <v>#N/A</v>
      </c>
      <c r="AN155" s="248" t="e">
        <f t="shared" si="30"/>
        <v>#N/A</v>
      </c>
      <c r="AO155" s="248" t="e">
        <f t="shared" si="30"/>
        <v>#N/A</v>
      </c>
      <c r="AP155" s="247" t="e">
        <f t="shared" si="30"/>
        <v>#N/A</v>
      </c>
      <c r="AQ155" s="169" t="e">
        <f>NA()</f>
        <v>#N/A</v>
      </c>
      <c r="AR155" s="175"/>
      <c r="AS155" s="174"/>
      <c r="AT155" s="174"/>
      <c r="AU155" s="248" t="e">
        <f t="shared" si="29"/>
        <v>#N/A</v>
      </c>
      <c r="AV155" s="248" t="e">
        <f t="shared" si="31"/>
        <v>#N/A</v>
      </c>
      <c r="AW155" s="247" t="e">
        <f t="shared" si="31"/>
        <v>#N/A</v>
      </c>
    </row>
    <row r="156" spans="37:49" x14ac:dyDescent="0.25">
      <c r="AK156" s="175">
        <v>96</v>
      </c>
      <c r="AL156" s="174" t="str">
        <f t="shared" ref="AL156:AL187" si="32">IF(ISNA(VLOOKUP($AK156,$AK$43:$AP$56,AL$59,FALSE)),"",VLOOKUP($AK156,$AK$43:$AP$56,AL$59,FALSE))</f>
        <v>1 in.</v>
      </c>
      <c r="AM156" s="248" t="e">
        <f t="shared" si="30"/>
        <v>#REF!</v>
      </c>
      <c r="AN156" s="248" t="e">
        <f t="shared" si="30"/>
        <v>#N/A</v>
      </c>
      <c r="AO156" s="248" t="e">
        <f t="shared" si="30"/>
        <v>#N/A</v>
      </c>
      <c r="AP156" s="247" t="e">
        <f t="shared" si="30"/>
        <v>#N/A</v>
      </c>
      <c r="AQ156" s="249">
        <f>AQ67</f>
        <v>1</v>
      </c>
      <c r="AR156" s="175"/>
      <c r="AS156" s="174"/>
      <c r="AT156" s="174"/>
      <c r="AU156" s="248" t="e">
        <f t="shared" si="29"/>
        <v>#REF!</v>
      </c>
      <c r="AV156" s="248" t="e">
        <f t="shared" si="31"/>
        <v>#REF!</v>
      </c>
      <c r="AW156" s="247" t="str">
        <f t="shared" si="31"/>
        <v/>
      </c>
    </row>
    <row r="157" spans="37:49" x14ac:dyDescent="0.25">
      <c r="AK157" s="175">
        <v>97</v>
      </c>
      <c r="AL157" s="174" t="str">
        <f t="shared" si="32"/>
        <v/>
      </c>
      <c r="AM157" s="248" t="e">
        <f t="shared" si="30"/>
        <v>#N/A</v>
      </c>
      <c r="AN157" s="248" t="e">
        <f t="shared" si="30"/>
        <v>#N/A</v>
      </c>
      <c r="AO157" s="248" t="e">
        <f t="shared" si="30"/>
        <v>#N/A</v>
      </c>
      <c r="AP157" s="247" t="e">
        <f t="shared" si="30"/>
        <v>#N/A</v>
      </c>
      <c r="AQ157" s="169" t="e">
        <f>NA()</f>
        <v>#N/A</v>
      </c>
      <c r="AR157" s="175"/>
      <c r="AS157" s="174"/>
      <c r="AT157" s="174"/>
      <c r="AU157" s="248" t="e">
        <f t="shared" ref="AU157:AU188" si="33">IF(ISBLANK(VLOOKUP($AK157,$AK$43:$AU$56,AU$59,FALSE)),NA(),VLOOKUP($AK157,$AK$43:$AU$56,AU$59,FALSE))</f>
        <v>#N/A</v>
      </c>
      <c r="AV157" s="248" t="e">
        <f t="shared" si="31"/>
        <v>#N/A</v>
      </c>
      <c r="AW157" s="247" t="e">
        <f t="shared" si="31"/>
        <v>#N/A</v>
      </c>
    </row>
    <row r="158" spans="37:49" x14ac:dyDescent="0.25">
      <c r="AK158" s="175">
        <v>98</v>
      </c>
      <c r="AL158" s="174" t="str">
        <f t="shared" si="32"/>
        <v/>
      </c>
      <c r="AM158" s="248" t="e">
        <f t="shared" si="30"/>
        <v>#N/A</v>
      </c>
      <c r="AN158" s="248" t="e">
        <f t="shared" si="30"/>
        <v>#N/A</v>
      </c>
      <c r="AO158" s="248" t="e">
        <f t="shared" si="30"/>
        <v>#N/A</v>
      </c>
      <c r="AP158" s="247" t="e">
        <f t="shared" si="30"/>
        <v>#N/A</v>
      </c>
      <c r="AQ158" s="169" t="e">
        <f>NA()</f>
        <v>#N/A</v>
      </c>
      <c r="AR158" s="175"/>
      <c r="AS158" s="174"/>
      <c r="AT158" s="174"/>
      <c r="AU158" s="248" t="e">
        <f t="shared" si="33"/>
        <v>#N/A</v>
      </c>
      <c r="AV158" s="248" t="e">
        <f t="shared" si="31"/>
        <v>#N/A</v>
      </c>
      <c r="AW158" s="247" t="e">
        <f t="shared" si="31"/>
        <v>#N/A</v>
      </c>
    </row>
    <row r="159" spans="37:49" x14ac:dyDescent="0.25">
      <c r="AK159" s="175">
        <v>99</v>
      </c>
      <c r="AL159" s="174" t="str">
        <f t="shared" si="32"/>
        <v/>
      </c>
      <c r="AM159" s="248" t="e">
        <f t="shared" si="30"/>
        <v>#N/A</v>
      </c>
      <c r="AN159" s="248" t="e">
        <f t="shared" si="30"/>
        <v>#N/A</v>
      </c>
      <c r="AO159" s="248" t="e">
        <f t="shared" si="30"/>
        <v>#N/A</v>
      </c>
      <c r="AP159" s="247" t="e">
        <f t="shared" si="30"/>
        <v>#N/A</v>
      </c>
      <c r="AQ159" s="169" t="e">
        <f>NA()</f>
        <v>#N/A</v>
      </c>
      <c r="AR159" s="175"/>
      <c r="AS159" s="174"/>
      <c r="AT159" s="174"/>
      <c r="AU159" s="248" t="e">
        <f t="shared" si="33"/>
        <v>#N/A</v>
      </c>
      <c r="AV159" s="248" t="e">
        <f t="shared" si="31"/>
        <v>#N/A</v>
      </c>
      <c r="AW159" s="247" t="e">
        <f t="shared" si="31"/>
        <v>#N/A</v>
      </c>
    </row>
    <row r="160" spans="37:49" x14ac:dyDescent="0.25">
      <c r="AK160" s="175">
        <v>100</v>
      </c>
      <c r="AL160" s="174" t="str">
        <f t="shared" si="32"/>
        <v/>
      </c>
      <c r="AM160" s="248" t="e">
        <f t="shared" ref="AM160:AP179" si="34">IF(ISBLANK(VLOOKUP($AK160,$AK$43:$AP$56,AM$59,FALSE)),NA(),VLOOKUP($AK160,$AK$43:$AP$56,AM$59,FALSE))</f>
        <v>#N/A</v>
      </c>
      <c r="AN160" s="248" t="e">
        <f t="shared" si="34"/>
        <v>#N/A</v>
      </c>
      <c r="AO160" s="248" t="e">
        <f t="shared" si="34"/>
        <v>#N/A</v>
      </c>
      <c r="AP160" s="247" t="e">
        <f t="shared" si="34"/>
        <v>#N/A</v>
      </c>
      <c r="AQ160" s="169" t="e">
        <f>NA()</f>
        <v>#N/A</v>
      </c>
      <c r="AR160" s="175"/>
      <c r="AS160" s="174"/>
      <c r="AT160" s="174"/>
      <c r="AU160" s="248" t="e">
        <f t="shared" si="33"/>
        <v>#N/A</v>
      </c>
      <c r="AV160" s="248" t="e">
        <f t="shared" si="31"/>
        <v>#N/A</v>
      </c>
      <c r="AW160" s="247" t="e">
        <f t="shared" si="31"/>
        <v>#N/A</v>
      </c>
    </row>
    <row r="161" spans="37:49" x14ac:dyDescent="0.25">
      <c r="AK161" s="175">
        <v>101</v>
      </c>
      <c r="AL161" s="174" t="str">
        <f t="shared" si="32"/>
        <v/>
      </c>
      <c r="AM161" s="248" t="e">
        <f t="shared" si="34"/>
        <v>#N/A</v>
      </c>
      <c r="AN161" s="248" t="e">
        <f t="shared" si="34"/>
        <v>#N/A</v>
      </c>
      <c r="AO161" s="248" t="e">
        <f t="shared" si="34"/>
        <v>#N/A</v>
      </c>
      <c r="AP161" s="247" t="e">
        <f t="shared" si="34"/>
        <v>#N/A</v>
      </c>
      <c r="AQ161" s="169" t="e">
        <f>NA()</f>
        <v>#N/A</v>
      </c>
      <c r="AR161" s="175"/>
      <c r="AS161" s="174"/>
      <c r="AT161" s="174"/>
      <c r="AU161" s="248" t="e">
        <f t="shared" si="33"/>
        <v>#N/A</v>
      </c>
      <c r="AV161" s="248" t="e">
        <f t="shared" ref="AV161:AW180" si="35">IF(ISBLANK(VLOOKUP($AK161,$AK$43:$AW$56,AV$59,FALSE)),NA(),VLOOKUP($AK161,$AK$43:$AW$56,AV$59,FALSE))</f>
        <v>#N/A</v>
      </c>
      <c r="AW161" s="247" t="e">
        <f t="shared" si="35"/>
        <v>#N/A</v>
      </c>
    </row>
    <row r="162" spans="37:49" x14ac:dyDescent="0.25">
      <c r="AK162" s="175">
        <v>102</v>
      </c>
      <c r="AL162" s="174" t="str">
        <f t="shared" si="32"/>
        <v/>
      </c>
      <c r="AM162" s="248" t="e">
        <f t="shared" si="34"/>
        <v>#N/A</v>
      </c>
      <c r="AN162" s="248" t="e">
        <f t="shared" si="34"/>
        <v>#N/A</v>
      </c>
      <c r="AO162" s="248" t="e">
        <f t="shared" si="34"/>
        <v>#N/A</v>
      </c>
      <c r="AP162" s="247" t="e">
        <f t="shared" si="34"/>
        <v>#N/A</v>
      </c>
      <c r="AQ162" s="169" t="e">
        <f>NA()</f>
        <v>#N/A</v>
      </c>
      <c r="AR162" s="175"/>
      <c r="AS162" s="174"/>
      <c r="AT162" s="174"/>
      <c r="AU162" s="248" t="e">
        <f t="shared" si="33"/>
        <v>#N/A</v>
      </c>
      <c r="AV162" s="248" t="e">
        <f t="shared" si="35"/>
        <v>#N/A</v>
      </c>
      <c r="AW162" s="247" t="e">
        <f t="shared" si="35"/>
        <v>#N/A</v>
      </c>
    </row>
    <row r="163" spans="37:49" x14ac:dyDescent="0.25">
      <c r="AK163" s="175">
        <v>103</v>
      </c>
      <c r="AL163" s="174" t="str">
        <f t="shared" si="32"/>
        <v/>
      </c>
      <c r="AM163" s="248" t="e">
        <f t="shared" si="34"/>
        <v>#N/A</v>
      </c>
      <c r="AN163" s="248" t="e">
        <f t="shared" si="34"/>
        <v>#N/A</v>
      </c>
      <c r="AO163" s="248" t="e">
        <f t="shared" si="34"/>
        <v>#N/A</v>
      </c>
      <c r="AP163" s="247" t="e">
        <f t="shared" si="34"/>
        <v>#N/A</v>
      </c>
      <c r="AQ163" s="169" t="e">
        <f>NA()</f>
        <v>#N/A</v>
      </c>
      <c r="AR163" s="175"/>
      <c r="AS163" s="174"/>
      <c r="AT163" s="174"/>
      <c r="AU163" s="248" t="e">
        <f t="shared" si="33"/>
        <v>#N/A</v>
      </c>
      <c r="AV163" s="248" t="e">
        <f t="shared" si="35"/>
        <v>#N/A</v>
      </c>
      <c r="AW163" s="247" t="e">
        <f t="shared" si="35"/>
        <v>#N/A</v>
      </c>
    </row>
    <row r="164" spans="37:49" x14ac:dyDescent="0.25">
      <c r="AK164" s="175">
        <v>104</v>
      </c>
      <c r="AL164" s="174" t="str">
        <f t="shared" si="32"/>
        <v/>
      </c>
      <c r="AM164" s="248" t="e">
        <f t="shared" si="34"/>
        <v>#N/A</v>
      </c>
      <c r="AN164" s="248" t="e">
        <f t="shared" si="34"/>
        <v>#N/A</v>
      </c>
      <c r="AO164" s="248" t="e">
        <f t="shared" si="34"/>
        <v>#N/A</v>
      </c>
      <c r="AP164" s="247" t="e">
        <f t="shared" si="34"/>
        <v>#N/A</v>
      </c>
      <c r="AQ164" s="169" t="e">
        <f>NA()</f>
        <v>#N/A</v>
      </c>
      <c r="AR164" s="175"/>
      <c r="AS164" s="174"/>
      <c r="AT164" s="174"/>
      <c r="AU164" s="248" t="e">
        <f t="shared" si="33"/>
        <v>#N/A</v>
      </c>
      <c r="AV164" s="248" t="e">
        <f t="shared" si="35"/>
        <v>#N/A</v>
      </c>
      <c r="AW164" s="247" t="e">
        <f t="shared" si="35"/>
        <v>#N/A</v>
      </c>
    </row>
    <row r="165" spans="37:49" x14ac:dyDescent="0.25">
      <c r="AK165" s="175">
        <v>105</v>
      </c>
      <c r="AL165" s="174" t="str">
        <f t="shared" si="32"/>
        <v/>
      </c>
      <c r="AM165" s="248" t="e">
        <f t="shared" si="34"/>
        <v>#N/A</v>
      </c>
      <c r="AN165" s="248" t="e">
        <f t="shared" si="34"/>
        <v>#N/A</v>
      </c>
      <c r="AO165" s="248" t="e">
        <f t="shared" si="34"/>
        <v>#N/A</v>
      </c>
      <c r="AP165" s="247" t="e">
        <f t="shared" si="34"/>
        <v>#N/A</v>
      </c>
      <c r="AQ165" s="169" t="e">
        <f>NA()</f>
        <v>#N/A</v>
      </c>
      <c r="AR165" s="175"/>
      <c r="AS165" s="174"/>
      <c r="AT165" s="174"/>
      <c r="AU165" s="248" t="e">
        <f t="shared" si="33"/>
        <v>#N/A</v>
      </c>
      <c r="AV165" s="248" t="e">
        <f t="shared" si="35"/>
        <v>#N/A</v>
      </c>
      <c r="AW165" s="247" t="e">
        <f t="shared" si="35"/>
        <v>#N/A</v>
      </c>
    </row>
    <row r="166" spans="37:49" x14ac:dyDescent="0.25">
      <c r="AK166" s="175">
        <v>106</v>
      </c>
      <c r="AL166" s="174" t="str">
        <f t="shared" si="32"/>
        <v/>
      </c>
      <c r="AM166" s="248" t="e">
        <f t="shared" si="34"/>
        <v>#N/A</v>
      </c>
      <c r="AN166" s="248" t="e">
        <f t="shared" si="34"/>
        <v>#N/A</v>
      </c>
      <c r="AO166" s="248" t="e">
        <f t="shared" si="34"/>
        <v>#N/A</v>
      </c>
      <c r="AP166" s="247" t="e">
        <f t="shared" si="34"/>
        <v>#N/A</v>
      </c>
      <c r="AQ166" s="169" t="e">
        <f>NA()</f>
        <v>#N/A</v>
      </c>
      <c r="AR166" s="175"/>
      <c r="AS166" s="174"/>
      <c r="AT166" s="174"/>
      <c r="AU166" s="248" t="e">
        <f t="shared" si="33"/>
        <v>#N/A</v>
      </c>
      <c r="AV166" s="248" t="e">
        <f t="shared" si="35"/>
        <v>#N/A</v>
      </c>
      <c r="AW166" s="247" t="e">
        <f t="shared" si="35"/>
        <v>#N/A</v>
      </c>
    </row>
    <row r="167" spans="37:49" x14ac:dyDescent="0.25">
      <c r="AK167" s="175">
        <v>107</v>
      </c>
      <c r="AL167" s="174" t="str">
        <f t="shared" si="32"/>
        <v/>
      </c>
      <c r="AM167" s="248" t="e">
        <f t="shared" si="34"/>
        <v>#N/A</v>
      </c>
      <c r="AN167" s="248" t="e">
        <f t="shared" si="34"/>
        <v>#N/A</v>
      </c>
      <c r="AO167" s="248" t="e">
        <f t="shared" si="34"/>
        <v>#N/A</v>
      </c>
      <c r="AP167" s="247" t="e">
        <f t="shared" si="34"/>
        <v>#N/A</v>
      </c>
      <c r="AQ167" s="169" t="e">
        <f>NA()</f>
        <v>#N/A</v>
      </c>
      <c r="AR167" s="175"/>
      <c r="AS167" s="174"/>
      <c r="AT167" s="174"/>
      <c r="AU167" s="248" t="e">
        <f t="shared" si="33"/>
        <v>#N/A</v>
      </c>
      <c r="AV167" s="248" t="e">
        <f t="shared" si="35"/>
        <v>#N/A</v>
      </c>
      <c r="AW167" s="247" t="e">
        <f t="shared" si="35"/>
        <v>#N/A</v>
      </c>
    </row>
    <row r="168" spans="37:49" x14ac:dyDescent="0.25">
      <c r="AK168" s="175">
        <v>108</v>
      </c>
      <c r="AL168" s="174" t="str">
        <f t="shared" si="32"/>
        <v/>
      </c>
      <c r="AM168" s="248" t="e">
        <f t="shared" si="34"/>
        <v>#N/A</v>
      </c>
      <c r="AN168" s="248" t="e">
        <f t="shared" si="34"/>
        <v>#N/A</v>
      </c>
      <c r="AO168" s="248" t="e">
        <f t="shared" si="34"/>
        <v>#N/A</v>
      </c>
      <c r="AP168" s="247" t="e">
        <f t="shared" si="34"/>
        <v>#N/A</v>
      </c>
      <c r="AQ168" s="169" t="e">
        <f>NA()</f>
        <v>#N/A</v>
      </c>
      <c r="AR168" s="175"/>
      <c r="AS168" s="174"/>
      <c r="AT168" s="174"/>
      <c r="AU168" s="248" t="e">
        <f t="shared" si="33"/>
        <v>#N/A</v>
      </c>
      <c r="AV168" s="248" t="e">
        <f t="shared" si="35"/>
        <v>#N/A</v>
      </c>
      <c r="AW168" s="247" t="e">
        <f t="shared" si="35"/>
        <v>#N/A</v>
      </c>
    </row>
    <row r="169" spans="37:49" x14ac:dyDescent="0.25">
      <c r="AK169" s="175">
        <v>109</v>
      </c>
      <c r="AL169" s="174" t="str">
        <f t="shared" si="32"/>
        <v/>
      </c>
      <c r="AM169" s="248" t="e">
        <f t="shared" si="34"/>
        <v>#N/A</v>
      </c>
      <c r="AN169" s="248" t="e">
        <f t="shared" si="34"/>
        <v>#N/A</v>
      </c>
      <c r="AO169" s="248" t="e">
        <f t="shared" si="34"/>
        <v>#N/A</v>
      </c>
      <c r="AP169" s="247" t="e">
        <f t="shared" si="34"/>
        <v>#N/A</v>
      </c>
      <c r="AQ169" s="169" t="e">
        <f>NA()</f>
        <v>#N/A</v>
      </c>
      <c r="AR169" s="175"/>
      <c r="AS169" s="174"/>
      <c r="AT169" s="174"/>
      <c r="AU169" s="248" t="e">
        <f t="shared" si="33"/>
        <v>#N/A</v>
      </c>
      <c r="AV169" s="248" t="e">
        <f t="shared" si="35"/>
        <v>#N/A</v>
      </c>
      <c r="AW169" s="247" t="e">
        <f t="shared" si="35"/>
        <v>#N/A</v>
      </c>
    </row>
    <row r="170" spans="37:49" x14ac:dyDescent="0.25">
      <c r="AK170" s="175">
        <v>110</v>
      </c>
      <c r="AL170" s="174" t="str">
        <f t="shared" si="32"/>
        <v/>
      </c>
      <c r="AM170" s="248" t="e">
        <f t="shared" si="34"/>
        <v>#N/A</v>
      </c>
      <c r="AN170" s="248" t="e">
        <f t="shared" si="34"/>
        <v>#N/A</v>
      </c>
      <c r="AO170" s="248" t="e">
        <f t="shared" si="34"/>
        <v>#N/A</v>
      </c>
      <c r="AP170" s="247" t="e">
        <f t="shared" si="34"/>
        <v>#N/A</v>
      </c>
      <c r="AQ170" s="169" t="e">
        <f>NA()</f>
        <v>#N/A</v>
      </c>
      <c r="AR170" s="175"/>
      <c r="AS170" s="174"/>
      <c r="AT170" s="174"/>
      <c r="AU170" s="248" t="e">
        <f t="shared" si="33"/>
        <v>#N/A</v>
      </c>
      <c r="AV170" s="248" t="e">
        <f t="shared" si="35"/>
        <v>#N/A</v>
      </c>
      <c r="AW170" s="247" t="e">
        <f t="shared" si="35"/>
        <v>#N/A</v>
      </c>
    </row>
    <row r="171" spans="37:49" x14ac:dyDescent="0.25">
      <c r="AK171" s="175">
        <v>111</v>
      </c>
      <c r="AL171" s="174" t="str">
        <f t="shared" si="32"/>
        <v/>
      </c>
      <c r="AM171" s="248" t="e">
        <f t="shared" si="34"/>
        <v>#N/A</v>
      </c>
      <c r="AN171" s="248" t="e">
        <f t="shared" si="34"/>
        <v>#N/A</v>
      </c>
      <c r="AO171" s="248" t="e">
        <f t="shared" si="34"/>
        <v>#N/A</v>
      </c>
      <c r="AP171" s="247" t="e">
        <f t="shared" si="34"/>
        <v>#N/A</v>
      </c>
      <c r="AQ171" s="169" t="e">
        <f>NA()</f>
        <v>#N/A</v>
      </c>
      <c r="AR171" s="175"/>
      <c r="AS171" s="174"/>
      <c r="AT171" s="174"/>
      <c r="AU171" s="248" t="e">
        <f t="shared" si="33"/>
        <v>#N/A</v>
      </c>
      <c r="AV171" s="248" t="e">
        <f t="shared" si="35"/>
        <v>#N/A</v>
      </c>
      <c r="AW171" s="247" t="e">
        <f t="shared" si="35"/>
        <v>#N/A</v>
      </c>
    </row>
    <row r="172" spans="37:49" x14ac:dyDescent="0.25">
      <c r="AK172" s="175">
        <v>112</v>
      </c>
      <c r="AL172" s="174" t="str">
        <f t="shared" si="32"/>
        <v/>
      </c>
      <c r="AM172" s="248" t="e">
        <f t="shared" si="34"/>
        <v>#N/A</v>
      </c>
      <c r="AN172" s="248" t="e">
        <f t="shared" si="34"/>
        <v>#N/A</v>
      </c>
      <c r="AO172" s="248" t="e">
        <f t="shared" si="34"/>
        <v>#N/A</v>
      </c>
      <c r="AP172" s="247" t="e">
        <f t="shared" si="34"/>
        <v>#N/A</v>
      </c>
      <c r="AQ172" s="169" t="e">
        <f>NA()</f>
        <v>#N/A</v>
      </c>
      <c r="AR172" s="175"/>
      <c r="AS172" s="174"/>
      <c r="AT172" s="174"/>
      <c r="AU172" s="248" t="e">
        <f t="shared" si="33"/>
        <v>#N/A</v>
      </c>
      <c r="AV172" s="248" t="e">
        <f t="shared" si="35"/>
        <v>#N/A</v>
      </c>
      <c r="AW172" s="247" t="e">
        <f t="shared" si="35"/>
        <v>#N/A</v>
      </c>
    </row>
    <row r="173" spans="37:49" x14ac:dyDescent="0.25">
      <c r="AK173" s="175">
        <v>113</v>
      </c>
      <c r="AL173" s="174" t="str">
        <f t="shared" si="32"/>
        <v/>
      </c>
      <c r="AM173" s="248" t="e">
        <f t="shared" si="34"/>
        <v>#N/A</v>
      </c>
      <c r="AN173" s="248" t="e">
        <f t="shared" si="34"/>
        <v>#N/A</v>
      </c>
      <c r="AO173" s="248" t="e">
        <f t="shared" si="34"/>
        <v>#N/A</v>
      </c>
      <c r="AP173" s="247" t="e">
        <f t="shared" si="34"/>
        <v>#N/A</v>
      </c>
      <c r="AQ173" s="169" t="e">
        <f>NA()</f>
        <v>#N/A</v>
      </c>
      <c r="AR173" s="175"/>
      <c r="AS173" s="174"/>
      <c r="AT173" s="174"/>
      <c r="AU173" s="248" t="e">
        <f t="shared" si="33"/>
        <v>#N/A</v>
      </c>
      <c r="AV173" s="248" t="e">
        <f t="shared" si="35"/>
        <v>#N/A</v>
      </c>
      <c r="AW173" s="247" t="e">
        <f t="shared" si="35"/>
        <v>#N/A</v>
      </c>
    </row>
    <row r="174" spans="37:49" x14ac:dyDescent="0.25">
      <c r="AK174" s="175">
        <v>114</v>
      </c>
      <c r="AL174" s="174" t="str">
        <f t="shared" si="32"/>
        <v/>
      </c>
      <c r="AM174" s="248" t="e">
        <f t="shared" si="34"/>
        <v>#N/A</v>
      </c>
      <c r="AN174" s="248" t="e">
        <f t="shared" si="34"/>
        <v>#N/A</v>
      </c>
      <c r="AO174" s="248" t="e">
        <f t="shared" si="34"/>
        <v>#N/A</v>
      </c>
      <c r="AP174" s="247" t="e">
        <f t="shared" si="34"/>
        <v>#N/A</v>
      </c>
      <c r="AQ174" s="169" t="e">
        <f>NA()</f>
        <v>#N/A</v>
      </c>
      <c r="AR174" s="175"/>
      <c r="AS174" s="174"/>
      <c r="AT174" s="174"/>
      <c r="AU174" s="248" t="e">
        <f t="shared" si="33"/>
        <v>#N/A</v>
      </c>
      <c r="AV174" s="248" t="e">
        <f t="shared" si="35"/>
        <v>#N/A</v>
      </c>
      <c r="AW174" s="247" t="e">
        <f t="shared" si="35"/>
        <v>#N/A</v>
      </c>
    </row>
    <row r="175" spans="37:49" x14ac:dyDescent="0.25">
      <c r="AK175" s="175">
        <v>115</v>
      </c>
      <c r="AL175" s="174" t="str">
        <f t="shared" si="32"/>
        <v>1 1/2 in.</v>
      </c>
      <c r="AM175" s="248" t="e">
        <f t="shared" si="34"/>
        <v>#REF!</v>
      </c>
      <c r="AN175" s="248" t="e">
        <f t="shared" si="34"/>
        <v>#N/A</v>
      </c>
      <c r="AO175" s="248" t="e">
        <f t="shared" si="34"/>
        <v>#N/A</v>
      </c>
      <c r="AP175" s="247" t="e">
        <f t="shared" si="34"/>
        <v>#N/A</v>
      </c>
      <c r="AQ175" s="249">
        <f>AQ67</f>
        <v>1</v>
      </c>
      <c r="AR175" s="175"/>
      <c r="AS175" s="174"/>
      <c r="AT175" s="174"/>
      <c r="AU175" s="248" t="e">
        <f t="shared" si="33"/>
        <v>#REF!</v>
      </c>
      <c r="AV175" s="248" t="e">
        <f t="shared" si="35"/>
        <v>#REF!</v>
      </c>
      <c r="AW175" s="247" t="str">
        <f t="shared" si="35"/>
        <v/>
      </c>
    </row>
    <row r="176" spans="37:49" x14ac:dyDescent="0.25">
      <c r="AK176" s="175">
        <v>116</v>
      </c>
      <c r="AL176" s="174" t="str">
        <f t="shared" si="32"/>
        <v/>
      </c>
      <c r="AM176" s="248" t="e">
        <f t="shared" si="34"/>
        <v>#N/A</v>
      </c>
      <c r="AN176" s="248" t="e">
        <f t="shared" si="34"/>
        <v>#N/A</v>
      </c>
      <c r="AO176" s="248" t="e">
        <f t="shared" si="34"/>
        <v>#N/A</v>
      </c>
      <c r="AP176" s="247" t="e">
        <f t="shared" si="34"/>
        <v>#N/A</v>
      </c>
      <c r="AQ176" s="169" t="e">
        <f>NA()</f>
        <v>#N/A</v>
      </c>
      <c r="AR176" s="175"/>
      <c r="AS176" s="174"/>
      <c r="AT176" s="174"/>
      <c r="AU176" s="248" t="e">
        <f t="shared" si="33"/>
        <v>#N/A</v>
      </c>
      <c r="AV176" s="248" t="e">
        <f t="shared" si="35"/>
        <v>#N/A</v>
      </c>
      <c r="AW176" s="247" t="e">
        <f t="shared" si="35"/>
        <v>#N/A</v>
      </c>
    </row>
    <row r="177" spans="37:49" x14ac:dyDescent="0.25">
      <c r="AK177" s="175">
        <v>117</v>
      </c>
      <c r="AL177" s="174" t="str">
        <f t="shared" si="32"/>
        <v/>
      </c>
      <c r="AM177" s="248" t="e">
        <f t="shared" si="34"/>
        <v>#N/A</v>
      </c>
      <c r="AN177" s="248" t="e">
        <f t="shared" si="34"/>
        <v>#N/A</v>
      </c>
      <c r="AO177" s="248" t="e">
        <f t="shared" si="34"/>
        <v>#N/A</v>
      </c>
      <c r="AP177" s="247" t="e">
        <f t="shared" si="34"/>
        <v>#N/A</v>
      </c>
      <c r="AQ177" s="169" t="e">
        <f>NA()</f>
        <v>#N/A</v>
      </c>
      <c r="AR177" s="175"/>
      <c r="AS177" s="174"/>
      <c r="AT177" s="174"/>
      <c r="AU177" s="248" t="e">
        <f t="shared" si="33"/>
        <v>#N/A</v>
      </c>
      <c r="AV177" s="248" t="e">
        <f t="shared" si="35"/>
        <v>#N/A</v>
      </c>
      <c r="AW177" s="247" t="e">
        <f t="shared" si="35"/>
        <v>#N/A</v>
      </c>
    </row>
    <row r="178" spans="37:49" x14ac:dyDescent="0.25">
      <c r="AK178" s="175">
        <v>118</v>
      </c>
      <c r="AL178" s="174" t="str">
        <f t="shared" si="32"/>
        <v/>
      </c>
      <c r="AM178" s="248" t="e">
        <f t="shared" si="34"/>
        <v>#N/A</v>
      </c>
      <c r="AN178" s="248" t="e">
        <f t="shared" si="34"/>
        <v>#N/A</v>
      </c>
      <c r="AO178" s="248" t="e">
        <f t="shared" si="34"/>
        <v>#N/A</v>
      </c>
      <c r="AP178" s="247" t="e">
        <f t="shared" si="34"/>
        <v>#N/A</v>
      </c>
      <c r="AQ178" s="169" t="e">
        <f>NA()</f>
        <v>#N/A</v>
      </c>
      <c r="AR178" s="175"/>
      <c r="AS178" s="174"/>
      <c r="AT178" s="174"/>
      <c r="AU178" s="248" t="e">
        <f t="shared" si="33"/>
        <v>#N/A</v>
      </c>
      <c r="AV178" s="248" t="e">
        <f t="shared" si="35"/>
        <v>#N/A</v>
      </c>
      <c r="AW178" s="247" t="e">
        <f t="shared" si="35"/>
        <v>#N/A</v>
      </c>
    </row>
    <row r="179" spans="37:49" x14ac:dyDescent="0.25">
      <c r="AK179" s="175">
        <v>119</v>
      </c>
      <c r="AL179" s="174" t="str">
        <f t="shared" si="32"/>
        <v/>
      </c>
      <c r="AM179" s="248" t="e">
        <f t="shared" si="34"/>
        <v>#N/A</v>
      </c>
      <c r="AN179" s="248" t="e">
        <f t="shared" si="34"/>
        <v>#N/A</v>
      </c>
      <c r="AO179" s="248" t="e">
        <f t="shared" si="34"/>
        <v>#N/A</v>
      </c>
      <c r="AP179" s="247" t="e">
        <f t="shared" si="34"/>
        <v>#N/A</v>
      </c>
      <c r="AQ179" s="169" t="e">
        <f>NA()</f>
        <v>#N/A</v>
      </c>
      <c r="AR179" s="175"/>
      <c r="AS179" s="174"/>
      <c r="AT179" s="174"/>
      <c r="AU179" s="248" t="e">
        <f t="shared" si="33"/>
        <v>#N/A</v>
      </c>
      <c r="AV179" s="248" t="e">
        <f t="shared" si="35"/>
        <v>#N/A</v>
      </c>
      <c r="AW179" s="247" t="e">
        <f t="shared" si="35"/>
        <v>#N/A</v>
      </c>
    </row>
    <row r="180" spans="37:49" x14ac:dyDescent="0.25">
      <c r="AK180" s="175">
        <v>120</v>
      </c>
      <c r="AL180" s="174" t="str">
        <f t="shared" si="32"/>
        <v/>
      </c>
      <c r="AM180" s="248" t="e">
        <f t="shared" ref="AM180:AP198" si="36">IF(ISBLANK(VLOOKUP($AK180,$AK$43:$AP$56,AM$59,FALSE)),NA(),VLOOKUP($AK180,$AK$43:$AP$56,AM$59,FALSE))</f>
        <v>#N/A</v>
      </c>
      <c r="AN180" s="248" t="e">
        <f t="shared" si="36"/>
        <v>#N/A</v>
      </c>
      <c r="AO180" s="248" t="e">
        <f t="shared" si="36"/>
        <v>#N/A</v>
      </c>
      <c r="AP180" s="247" t="e">
        <f t="shared" si="36"/>
        <v>#N/A</v>
      </c>
      <c r="AQ180" s="169" t="e">
        <f>NA()</f>
        <v>#N/A</v>
      </c>
      <c r="AR180" s="175"/>
      <c r="AS180" s="174"/>
      <c r="AT180" s="174"/>
      <c r="AU180" s="248" t="e">
        <f t="shared" si="33"/>
        <v>#N/A</v>
      </c>
      <c r="AV180" s="248" t="e">
        <f t="shared" si="35"/>
        <v>#N/A</v>
      </c>
      <c r="AW180" s="247" t="e">
        <f t="shared" si="35"/>
        <v>#N/A</v>
      </c>
    </row>
    <row r="181" spans="37:49" x14ac:dyDescent="0.25">
      <c r="AK181" s="175">
        <v>121</v>
      </c>
      <c r="AL181" s="174" t="str">
        <f t="shared" si="32"/>
        <v/>
      </c>
      <c r="AM181" s="248" t="e">
        <f t="shared" si="36"/>
        <v>#N/A</v>
      </c>
      <c r="AN181" s="248" t="e">
        <f t="shared" si="36"/>
        <v>#N/A</v>
      </c>
      <c r="AO181" s="248" t="e">
        <f t="shared" si="36"/>
        <v>#N/A</v>
      </c>
      <c r="AP181" s="247" t="e">
        <f t="shared" si="36"/>
        <v>#N/A</v>
      </c>
      <c r="AQ181" s="169" t="e">
        <f>NA()</f>
        <v>#N/A</v>
      </c>
      <c r="AR181" s="175"/>
      <c r="AS181" s="174"/>
      <c r="AT181" s="174"/>
      <c r="AU181" s="248" t="e">
        <f t="shared" si="33"/>
        <v>#N/A</v>
      </c>
      <c r="AV181" s="248" t="e">
        <f t="shared" ref="AV181:AW198" si="37">IF(ISBLANK(VLOOKUP($AK181,$AK$43:$AW$56,AV$59,FALSE)),NA(),VLOOKUP($AK181,$AK$43:$AW$56,AV$59,FALSE))</f>
        <v>#N/A</v>
      </c>
      <c r="AW181" s="247" t="e">
        <f t="shared" si="37"/>
        <v>#N/A</v>
      </c>
    </row>
    <row r="182" spans="37:49" x14ac:dyDescent="0.25">
      <c r="AK182" s="175">
        <v>122</v>
      </c>
      <c r="AL182" s="174" t="str">
        <f t="shared" si="32"/>
        <v/>
      </c>
      <c r="AM182" s="248" t="e">
        <f t="shared" si="36"/>
        <v>#N/A</v>
      </c>
      <c r="AN182" s="248" t="e">
        <f t="shared" si="36"/>
        <v>#N/A</v>
      </c>
      <c r="AO182" s="248" t="e">
        <f t="shared" si="36"/>
        <v>#N/A</v>
      </c>
      <c r="AP182" s="247" t="e">
        <f t="shared" si="36"/>
        <v>#N/A</v>
      </c>
      <c r="AQ182" s="169" t="e">
        <f>NA()</f>
        <v>#N/A</v>
      </c>
      <c r="AR182" s="175"/>
      <c r="AS182" s="174"/>
      <c r="AT182" s="174"/>
      <c r="AU182" s="248" t="e">
        <f t="shared" si="33"/>
        <v>#N/A</v>
      </c>
      <c r="AV182" s="248" t="e">
        <f t="shared" si="37"/>
        <v>#N/A</v>
      </c>
      <c r="AW182" s="247" t="e">
        <f t="shared" si="37"/>
        <v>#N/A</v>
      </c>
    </row>
    <row r="183" spans="37:49" x14ac:dyDescent="0.25">
      <c r="AK183" s="175">
        <v>123</v>
      </c>
      <c r="AL183" s="174" t="str">
        <f t="shared" si="32"/>
        <v/>
      </c>
      <c r="AM183" s="248" t="e">
        <f t="shared" si="36"/>
        <v>#N/A</v>
      </c>
      <c r="AN183" s="248" t="e">
        <f t="shared" si="36"/>
        <v>#N/A</v>
      </c>
      <c r="AO183" s="248" t="e">
        <f t="shared" si="36"/>
        <v>#N/A</v>
      </c>
      <c r="AP183" s="247" t="e">
        <f t="shared" si="36"/>
        <v>#N/A</v>
      </c>
      <c r="AQ183" s="169" t="e">
        <f>NA()</f>
        <v>#N/A</v>
      </c>
      <c r="AR183" s="175"/>
      <c r="AS183" s="174"/>
      <c r="AT183" s="174"/>
      <c r="AU183" s="248" t="e">
        <f t="shared" si="33"/>
        <v>#N/A</v>
      </c>
      <c r="AV183" s="248" t="e">
        <f t="shared" si="37"/>
        <v>#N/A</v>
      </c>
      <c r="AW183" s="247" t="e">
        <f t="shared" si="37"/>
        <v>#N/A</v>
      </c>
    </row>
    <row r="184" spans="37:49" x14ac:dyDescent="0.25">
      <c r="AK184" s="175">
        <v>124</v>
      </c>
      <c r="AL184" s="174" t="str">
        <f t="shared" si="32"/>
        <v/>
      </c>
      <c r="AM184" s="248" t="e">
        <f t="shared" si="36"/>
        <v>#N/A</v>
      </c>
      <c r="AN184" s="248" t="e">
        <f t="shared" si="36"/>
        <v>#N/A</v>
      </c>
      <c r="AO184" s="248" t="e">
        <f t="shared" si="36"/>
        <v>#N/A</v>
      </c>
      <c r="AP184" s="247" t="e">
        <f t="shared" si="36"/>
        <v>#N/A</v>
      </c>
      <c r="AQ184" s="169" t="e">
        <f>NA()</f>
        <v>#N/A</v>
      </c>
      <c r="AR184" s="175"/>
      <c r="AS184" s="174"/>
      <c r="AT184" s="174"/>
      <c r="AU184" s="248" t="e">
        <f t="shared" si="33"/>
        <v>#N/A</v>
      </c>
      <c r="AV184" s="248" t="e">
        <f t="shared" si="37"/>
        <v>#N/A</v>
      </c>
      <c r="AW184" s="247" t="e">
        <f t="shared" si="37"/>
        <v>#N/A</v>
      </c>
    </row>
    <row r="185" spans="37:49" x14ac:dyDescent="0.25">
      <c r="AK185" s="175">
        <v>125</v>
      </c>
      <c r="AL185" s="174" t="str">
        <f t="shared" si="32"/>
        <v/>
      </c>
      <c r="AM185" s="248" t="e">
        <f t="shared" si="36"/>
        <v>#N/A</v>
      </c>
      <c r="AN185" s="248" t="e">
        <f t="shared" si="36"/>
        <v>#N/A</v>
      </c>
      <c r="AO185" s="248" t="e">
        <f t="shared" si="36"/>
        <v>#N/A</v>
      </c>
      <c r="AP185" s="247" t="e">
        <f t="shared" si="36"/>
        <v>#N/A</v>
      </c>
      <c r="AQ185" s="169" t="e">
        <f>NA()</f>
        <v>#N/A</v>
      </c>
      <c r="AR185" s="175"/>
      <c r="AS185" s="174"/>
      <c r="AT185" s="174"/>
      <c r="AU185" s="248" t="e">
        <f t="shared" si="33"/>
        <v>#N/A</v>
      </c>
      <c r="AV185" s="248" t="e">
        <f t="shared" si="37"/>
        <v>#N/A</v>
      </c>
      <c r="AW185" s="247" t="e">
        <f t="shared" si="37"/>
        <v>#N/A</v>
      </c>
    </row>
    <row r="186" spans="37:49" x14ac:dyDescent="0.25">
      <c r="AK186" s="175">
        <v>126</v>
      </c>
      <c r="AL186" s="174" t="str">
        <f t="shared" si="32"/>
        <v/>
      </c>
      <c r="AM186" s="248" t="e">
        <f t="shared" si="36"/>
        <v>#N/A</v>
      </c>
      <c r="AN186" s="248" t="e">
        <f t="shared" si="36"/>
        <v>#N/A</v>
      </c>
      <c r="AO186" s="248" t="e">
        <f t="shared" si="36"/>
        <v>#N/A</v>
      </c>
      <c r="AP186" s="247" t="e">
        <f t="shared" si="36"/>
        <v>#N/A</v>
      </c>
      <c r="AQ186" s="169" t="e">
        <f>NA()</f>
        <v>#N/A</v>
      </c>
      <c r="AR186" s="175"/>
      <c r="AS186" s="174"/>
      <c r="AT186" s="174"/>
      <c r="AU186" s="248" t="e">
        <f t="shared" si="33"/>
        <v>#N/A</v>
      </c>
      <c r="AV186" s="248" t="e">
        <f t="shared" si="37"/>
        <v>#N/A</v>
      </c>
      <c r="AW186" s="247" t="e">
        <f t="shared" si="37"/>
        <v>#N/A</v>
      </c>
    </row>
    <row r="187" spans="37:49" x14ac:dyDescent="0.25">
      <c r="AK187" s="175">
        <v>127</v>
      </c>
      <c r="AL187" s="174" t="str">
        <f t="shared" si="32"/>
        <v/>
      </c>
      <c r="AM187" s="248" t="e">
        <f t="shared" si="36"/>
        <v>#N/A</v>
      </c>
      <c r="AN187" s="248" t="e">
        <f t="shared" si="36"/>
        <v>#N/A</v>
      </c>
      <c r="AO187" s="248" t="e">
        <f t="shared" si="36"/>
        <v>#N/A</v>
      </c>
      <c r="AP187" s="247" t="e">
        <f t="shared" si="36"/>
        <v>#N/A</v>
      </c>
      <c r="AQ187" s="169" t="e">
        <f>NA()</f>
        <v>#N/A</v>
      </c>
      <c r="AR187" s="175"/>
      <c r="AS187" s="174"/>
      <c r="AT187" s="174"/>
      <c r="AU187" s="248" t="e">
        <f t="shared" si="33"/>
        <v>#N/A</v>
      </c>
      <c r="AV187" s="248" t="e">
        <f t="shared" si="37"/>
        <v>#N/A</v>
      </c>
      <c r="AW187" s="247" t="e">
        <f t="shared" si="37"/>
        <v>#N/A</v>
      </c>
    </row>
    <row r="188" spans="37:49" x14ac:dyDescent="0.25">
      <c r="AK188" s="175">
        <v>128</v>
      </c>
      <c r="AL188" s="174" t="str">
        <f t="shared" ref="AL188:AL198" si="38">IF(ISNA(VLOOKUP($AK188,$AK$43:$AP$56,AL$59,FALSE)),"",VLOOKUP($AK188,$AK$43:$AP$56,AL$59,FALSE))</f>
        <v/>
      </c>
      <c r="AM188" s="248" t="e">
        <f t="shared" si="36"/>
        <v>#N/A</v>
      </c>
      <c r="AN188" s="248" t="e">
        <f t="shared" si="36"/>
        <v>#N/A</v>
      </c>
      <c r="AO188" s="248" t="e">
        <f t="shared" si="36"/>
        <v>#N/A</v>
      </c>
      <c r="AP188" s="247" t="e">
        <f t="shared" si="36"/>
        <v>#N/A</v>
      </c>
      <c r="AQ188" s="169" t="e">
        <f>NA()</f>
        <v>#N/A</v>
      </c>
      <c r="AR188" s="175"/>
      <c r="AS188" s="174"/>
      <c r="AT188" s="174"/>
      <c r="AU188" s="248" t="e">
        <f t="shared" si="33"/>
        <v>#N/A</v>
      </c>
      <c r="AV188" s="248" t="e">
        <f t="shared" si="37"/>
        <v>#N/A</v>
      </c>
      <c r="AW188" s="247" t="e">
        <f t="shared" si="37"/>
        <v>#N/A</v>
      </c>
    </row>
    <row r="189" spans="37:49" x14ac:dyDescent="0.25">
      <c r="AK189" s="175">
        <v>129</v>
      </c>
      <c r="AL189" s="174" t="str">
        <f t="shared" si="38"/>
        <v/>
      </c>
      <c r="AM189" s="248" t="e">
        <f t="shared" si="36"/>
        <v>#N/A</v>
      </c>
      <c r="AN189" s="248" t="e">
        <f t="shared" si="36"/>
        <v>#N/A</v>
      </c>
      <c r="AO189" s="248" t="e">
        <f t="shared" si="36"/>
        <v>#N/A</v>
      </c>
      <c r="AP189" s="247" t="e">
        <f t="shared" si="36"/>
        <v>#N/A</v>
      </c>
      <c r="AQ189" s="169" t="e">
        <f>NA()</f>
        <v>#N/A</v>
      </c>
      <c r="AR189" s="175"/>
      <c r="AS189" s="174"/>
      <c r="AT189" s="174"/>
      <c r="AU189" s="248" t="e">
        <f t="shared" ref="AU189:AU198" si="39">IF(ISBLANK(VLOOKUP($AK189,$AK$43:$AU$56,AU$59,FALSE)),NA(),VLOOKUP($AK189,$AK$43:$AU$56,AU$59,FALSE))</f>
        <v>#N/A</v>
      </c>
      <c r="AV189" s="248" t="e">
        <f t="shared" si="37"/>
        <v>#N/A</v>
      </c>
      <c r="AW189" s="247" t="e">
        <f t="shared" si="37"/>
        <v>#N/A</v>
      </c>
    </row>
    <row r="190" spans="37:49" x14ac:dyDescent="0.25">
      <c r="AK190" s="175">
        <v>130</v>
      </c>
      <c r="AL190" s="174" t="str">
        <f t="shared" si="38"/>
        <v/>
      </c>
      <c r="AM190" s="248" t="e">
        <f t="shared" si="36"/>
        <v>#N/A</v>
      </c>
      <c r="AN190" s="248" t="e">
        <f t="shared" si="36"/>
        <v>#N/A</v>
      </c>
      <c r="AO190" s="248" t="e">
        <f t="shared" si="36"/>
        <v>#N/A</v>
      </c>
      <c r="AP190" s="247" t="e">
        <f t="shared" si="36"/>
        <v>#N/A</v>
      </c>
      <c r="AQ190" s="169" t="e">
        <f>NA()</f>
        <v>#N/A</v>
      </c>
      <c r="AR190" s="175"/>
      <c r="AS190" s="174"/>
      <c r="AT190" s="174"/>
      <c r="AU190" s="248" t="e">
        <f t="shared" si="39"/>
        <v>#N/A</v>
      </c>
      <c r="AV190" s="248" t="e">
        <f t="shared" si="37"/>
        <v>#N/A</v>
      </c>
      <c r="AW190" s="247" t="e">
        <f t="shared" si="37"/>
        <v>#N/A</v>
      </c>
    </row>
    <row r="191" spans="37:49" x14ac:dyDescent="0.25">
      <c r="AK191" s="175">
        <v>131</v>
      </c>
      <c r="AL191" s="174" t="str">
        <f t="shared" si="38"/>
        <v>2 in.</v>
      </c>
      <c r="AM191" s="248" t="e">
        <f t="shared" si="36"/>
        <v>#REF!</v>
      </c>
      <c r="AN191" s="248" t="e">
        <f t="shared" si="36"/>
        <v>#N/A</v>
      </c>
      <c r="AO191" s="248" t="e">
        <f t="shared" si="36"/>
        <v>#DIV/0!</v>
      </c>
      <c r="AP191" s="247" t="e">
        <f t="shared" si="36"/>
        <v>#DIV/0!</v>
      </c>
      <c r="AQ191" s="249">
        <f>AQ67</f>
        <v>1</v>
      </c>
      <c r="AR191" s="175"/>
      <c r="AS191" s="174"/>
      <c r="AT191" s="174"/>
      <c r="AU191" s="248" t="e">
        <f t="shared" si="39"/>
        <v>#REF!</v>
      </c>
      <c r="AV191" s="248" t="e">
        <f t="shared" si="37"/>
        <v>#REF!</v>
      </c>
      <c r="AW191" s="247" t="str">
        <f t="shared" si="37"/>
        <v/>
      </c>
    </row>
    <row r="192" spans="37:49" x14ac:dyDescent="0.25">
      <c r="AK192" s="175">
        <v>132</v>
      </c>
      <c r="AL192" s="174" t="str">
        <f t="shared" si="38"/>
        <v/>
      </c>
      <c r="AM192" s="248" t="e">
        <f t="shared" si="36"/>
        <v>#N/A</v>
      </c>
      <c r="AN192" s="248" t="e">
        <f t="shared" si="36"/>
        <v>#N/A</v>
      </c>
      <c r="AO192" s="248" t="e">
        <f t="shared" si="36"/>
        <v>#N/A</v>
      </c>
      <c r="AP192" s="247" t="e">
        <f t="shared" si="36"/>
        <v>#N/A</v>
      </c>
      <c r="AQ192" s="169" t="e">
        <f>NA()</f>
        <v>#N/A</v>
      </c>
      <c r="AR192" s="175"/>
      <c r="AS192" s="174"/>
      <c r="AT192" s="174"/>
      <c r="AU192" s="248" t="e">
        <f t="shared" si="39"/>
        <v>#N/A</v>
      </c>
      <c r="AV192" s="248" t="e">
        <f t="shared" si="37"/>
        <v>#N/A</v>
      </c>
      <c r="AW192" s="247" t="e">
        <f t="shared" si="37"/>
        <v>#N/A</v>
      </c>
    </row>
    <row r="193" spans="37:49" x14ac:dyDescent="0.25">
      <c r="AK193" s="175">
        <v>133</v>
      </c>
      <c r="AL193" s="174" t="str">
        <f t="shared" si="38"/>
        <v/>
      </c>
      <c r="AM193" s="248" t="e">
        <f t="shared" si="36"/>
        <v>#N/A</v>
      </c>
      <c r="AN193" s="248" t="e">
        <f t="shared" si="36"/>
        <v>#N/A</v>
      </c>
      <c r="AO193" s="248" t="e">
        <f t="shared" si="36"/>
        <v>#N/A</v>
      </c>
      <c r="AP193" s="247" t="e">
        <f t="shared" si="36"/>
        <v>#N/A</v>
      </c>
      <c r="AQ193" s="169" t="e">
        <f>NA()</f>
        <v>#N/A</v>
      </c>
      <c r="AR193" s="175"/>
      <c r="AS193" s="174"/>
      <c r="AT193" s="174"/>
      <c r="AU193" s="248" t="e">
        <f t="shared" si="39"/>
        <v>#N/A</v>
      </c>
      <c r="AV193" s="248" t="e">
        <f t="shared" si="37"/>
        <v>#N/A</v>
      </c>
      <c r="AW193" s="247" t="e">
        <f t="shared" si="37"/>
        <v>#N/A</v>
      </c>
    </row>
    <row r="194" spans="37:49" x14ac:dyDescent="0.25">
      <c r="AK194" s="175">
        <v>134</v>
      </c>
      <c r="AL194" s="174" t="str">
        <f t="shared" si="38"/>
        <v/>
      </c>
      <c r="AM194" s="248" t="e">
        <f t="shared" si="36"/>
        <v>#N/A</v>
      </c>
      <c r="AN194" s="248" t="e">
        <f t="shared" si="36"/>
        <v>#N/A</v>
      </c>
      <c r="AO194" s="248" t="e">
        <f t="shared" si="36"/>
        <v>#N/A</v>
      </c>
      <c r="AP194" s="247" t="e">
        <f t="shared" si="36"/>
        <v>#N/A</v>
      </c>
      <c r="AQ194" s="169" t="e">
        <f>NA()</f>
        <v>#N/A</v>
      </c>
      <c r="AR194" s="175"/>
      <c r="AS194" s="174"/>
      <c r="AT194" s="174"/>
      <c r="AU194" s="248" t="e">
        <f t="shared" si="39"/>
        <v>#N/A</v>
      </c>
      <c r="AV194" s="248" t="e">
        <f t="shared" si="37"/>
        <v>#N/A</v>
      </c>
      <c r="AW194" s="247" t="e">
        <f t="shared" si="37"/>
        <v>#N/A</v>
      </c>
    </row>
    <row r="195" spans="37:49" x14ac:dyDescent="0.25">
      <c r="AK195" s="175">
        <v>135</v>
      </c>
      <c r="AL195" s="174" t="str">
        <f t="shared" si="38"/>
        <v/>
      </c>
      <c r="AM195" s="248" t="e">
        <f t="shared" si="36"/>
        <v>#N/A</v>
      </c>
      <c r="AN195" s="248" t="e">
        <f t="shared" si="36"/>
        <v>#N/A</v>
      </c>
      <c r="AO195" s="248" t="e">
        <f t="shared" si="36"/>
        <v>#N/A</v>
      </c>
      <c r="AP195" s="247" t="e">
        <f t="shared" si="36"/>
        <v>#N/A</v>
      </c>
      <c r="AQ195" s="169" t="e">
        <f>NA()</f>
        <v>#N/A</v>
      </c>
      <c r="AR195" s="175"/>
      <c r="AS195" s="174"/>
      <c r="AT195" s="174"/>
      <c r="AU195" s="248" t="e">
        <f t="shared" si="39"/>
        <v>#N/A</v>
      </c>
      <c r="AV195" s="248" t="e">
        <f t="shared" si="37"/>
        <v>#N/A</v>
      </c>
      <c r="AW195" s="247" t="e">
        <f t="shared" si="37"/>
        <v>#N/A</v>
      </c>
    </row>
    <row r="196" spans="37:49" x14ac:dyDescent="0.25">
      <c r="AK196" s="175">
        <v>136</v>
      </c>
      <c r="AL196" s="174" t="str">
        <f t="shared" si="38"/>
        <v/>
      </c>
      <c r="AM196" s="248" t="e">
        <f t="shared" si="36"/>
        <v>#N/A</v>
      </c>
      <c r="AN196" s="248" t="e">
        <f t="shared" si="36"/>
        <v>#N/A</v>
      </c>
      <c r="AO196" s="248" t="e">
        <f t="shared" si="36"/>
        <v>#N/A</v>
      </c>
      <c r="AP196" s="247" t="e">
        <f t="shared" si="36"/>
        <v>#N/A</v>
      </c>
      <c r="AQ196" s="169" t="e">
        <f>NA()</f>
        <v>#N/A</v>
      </c>
      <c r="AR196" s="175"/>
      <c r="AS196" s="174"/>
      <c r="AT196" s="174"/>
      <c r="AU196" s="248" t="e">
        <f t="shared" si="39"/>
        <v>#N/A</v>
      </c>
      <c r="AV196" s="248" t="e">
        <f t="shared" si="37"/>
        <v>#N/A</v>
      </c>
      <c r="AW196" s="247" t="e">
        <f t="shared" si="37"/>
        <v>#N/A</v>
      </c>
    </row>
    <row r="197" spans="37:49" x14ac:dyDescent="0.25">
      <c r="AK197" s="175">
        <v>137</v>
      </c>
      <c r="AL197" s="174" t="str">
        <f t="shared" si="38"/>
        <v/>
      </c>
      <c r="AM197" s="248" t="e">
        <f t="shared" si="36"/>
        <v>#N/A</v>
      </c>
      <c r="AN197" s="248" t="e">
        <f t="shared" si="36"/>
        <v>#N/A</v>
      </c>
      <c r="AO197" s="248" t="e">
        <f t="shared" si="36"/>
        <v>#N/A</v>
      </c>
      <c r="AP197" s="247" t="e">
        <f t="shared" si="36"/>
        <v>#N/A</v>
      </c>
      <c r="AQ197" s="169" t="e">
        <f>NA()</f>
        <v>#N/A</v>
      </c>
      <c r="AR197" s="175"/>
      <c r="AS197" s="174"/>
      <c r="AT197" s="174"/>
      <c r="AU197" s="248" t="e">
        <f t="shared" si="39"/>
        <v>#N/A</v>
      </c>
      <c r="AV197" s="248" t="e">
        <f t="shared" si="37"/>
        <v>#N/A</v>
      </c>
      <c r="AW197" s="247" t="e">
        <f t="shared" si="37"/>
        <v>#N/A</v>
      </c>
    </row>
    <row r="198" spans="37:49" x14ac:dyDescent="0.25">
      <c r="AK198" s="172">
        <v>138</v>
      </c>
      <c r="AL198" s="171" t="str">
        <f t="shared" si="38"/>
        <v/>
      </c>
      <c r="AM198" s="246" t="e">
        <f t="shared" si="36"/>
        <v>#N/A</v>
      </c>
      <c r="AN198" s="246" t="e">
        <f t="shared" si="36"/>
        <v>#N/A</v>
      </c>
      <c r="AO198" s="246" t="e">
        <f t="shared" si="36"/>
        <v>#N/A</v>
      </c>
      <c r="AP198" s="245" t="e">
        <f t="shared" si="36"/>
        <v>#N/A</v>
      </c>
      <c r="AQ198" s="169" t="e">
        <f>NA()</f>
        <v>#N/A</v>
      </c>
      <c r="AR198" s="172"/>
      <c r="AS198" s="171"/>
      <c r="AT198" s="171"/>
      <c r="AU198" s="246" t="e">
        <f t="shared" si="39"/>
        <v>#N/A</v>
      </c>
      <c r="AV198" s="246" t="e">
        <f t="shared" si="37"/>
        <v>#N/A</v>
      </c>
      <c r="AW198" s="245" t="e">
        <f t="shared" si="37"/>
        <v>#N/A</v>
      </c>
    </row>
  </sheetData>
  <mergeCells count="12">
    <mergeCell ref="H7:L7"/>
    <mergeCell ref="H8:L8"/>
    <mergeCell ref="H9:L9"/>
    <mergeCell ref="H10:L10"/>
    <mergeCell ref="O8:O20"/>
    <mergeCell ref="Q8:Q20"/>
    <mergeCell ref="R8:R20"/>
    <mergeCell ref="O21:O26"/>
    <mergeCell ref="P21:P26"/>
    <mergeCell ref="Q21:Q26"/>
    <mergeCell ref="R21:R26"/>
    <mergeCell ref="P8:P20"/>
  </mergeCells>
  <conditionalFormatting sqref="L30">
    <cfRule type="cellIs" dxfId="1" priority="1" operator="equal">
      <formula>1</formula>
    </cfRule>
  </conditionalFormatting>
  <printOptions horizontalCentered="1" verticalCentered="1"/>
  <pageMargins left="0.7" right="0.7" top="0.75" bottom="0.75" header="0.3" footer="0.3"/>
  <pageSetup scale="90" orientation="portrait" r:id="rId1"/>
  <colBreaks count="1" manualBreakCount="1">
    <brk id="14" min="3" max="51"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W198"/>
  <sheetViews>
    <sheetView view="pageBreakPreview" topLeftCell="AF169" zoomScaleNormal="100" zoomScaleSheetLayoutView="100" workbookViewId="0">
      <selection activeCell="A2" sqref="A2"/>
    </sheetView>
  </sheetViews>
  <sheetFormatPr defaultColWidth="9.140625" defaultRowHeight="15" x14ac:dyDescent="0.25"/>
  <cols>
    <col min="1" max="3" width="9.140625" style="15"/>
    <col min="4" max="4" width="9.140625" style="15" customWidth="1"/>
    <col min="5" max="5" width="9.140625" style="15"/>
    <col min="6" max="14" width="9.85546875" style="15" customWidth="1"/>
    <col min="15" max="18" width="2.28515625" style="15" customWidth="1"/>
    <col min="19" max="16384" width="9.140625" style="15"/>
  </cols>
  <sheetData>
    <row r="2" spans="1:18" ht="21" x14ac:dyDescent="0.35">
      <c r="F2" s="167" t="s">
        <v>147</v>
      </c>
    </row>
    <row r="3" spans="1:18" x14ac:dyDescent="0.25">
      <c r="F3" s="15" t="s">
        <v>146</v>
      </c>
    </row>
    <row r="4" spans="1:18" x14ac:dyDescent="0.25">
      <c r="E4" s="60"/>
      <c r="F4" s="43"/>
      <c r="G4" s="43"/>
      <c r="H4" s="43"/>
      <c r="I4" s="43"/>
      <c r="J4" s="100" t="e">
        <f>'Aggregate Gradation'!#REF!</f>
        <v>#REF!</v>
      </c>
      <c r="K4" s="43"/>
      <c r="L4" s="43"/>
      <c r="M4" s="43"/>
      <c r="N4" s="42"/>
      <c r="O4" s="20"/>
      <c r="P4" s="20"/>
      <c r="Q4" s="20"/>
      <c r="R4" s="20"/>
    </row>
    <row r="5" spans="1:18" x14ac:dyDescent="0.25">
      <c r="E5" s="21"/>
      <c r="F5" s="20"/>
      <c r="G5" s="20"/>
      <c r="H5" s="20"/>
      <c r="I5" s="20"/>
      <c r="J5" s="99" t="e">
        <f>'Aggregate Gradation'!#REF!</f>
        <v>#REF!</v>
      </c>
      <c r="K5" s="20"/>
      <c r="L5" s="20"/>
      <c r="M5" s="20"/>
      <c r="N5" s="19"/>
      <c r="O5" s="20"/>
      <c r="P5" s="20"/>
      <c r="Q5" s="20"/>
      <c r="R5" s="20"/>
    </row>
    <row r="6" spans="1:18" x14ac:dyDescent="0.25">
      <c r="E6" s="21"/>
      <c r="F6" s="20"/>
      <c r="G6" s="20"/>
      <c r="H6" s="20"/>
      <c r="I6" s="20"/>
      <c r="J6" s="20"/>
      <c r="K6" s="20"/>
      <c r="L6" s="20"/>
      <c r="M6" s="20"/>
      <c r="N6" s="19"/>
      <c r="O6" s="20"/>
      <c r="P6" s="20"/>
      <c r="Q6" s="20"/>
      <c r="R6" s="20"/>
    </row>
    <row r="7" spans="1:18" x14ac:dyDescent="0.25">
      <c r="E7" s="21"/>
      <c r="F7" s="98"/>
      <c r="G7" s="97" t="str">
        <f>'Aggregate Gradation'!B5</f>
        <v>Project:</v>
      </c>
      <c r="H7" s="830" t="str">
        <f>'Aggregate Gradation'!D5</f>
        <v/>
      </c>
      <c r="I7" s="830"/>
      <c r="J7" s="830"/>
      <c r="K7" s="830"/>
      <c r="L7" s="831"/>
      <c r="M7" s="20"/>
      <c r="N7" s="19"/>
      <c r="O7" s="20"/>
      <c r="P7" s="20"/>
      <c r="Q7" s="20"/>
      <c r="R7" s="20"/>
    </row>
    <row r="8" spans="1:18" ht="15" customHeight="1" x14ac:dyDescent="0.25">
      <c r="E8" s="21"/>
      <c r="F8" s="96"/>
      <c r="G8" s="95" t="str">
        <f>'Aggregate Gradation'!B6</f>
        <v>CTB Mix ID:</v>
      </c>
      <c r="H8" s="832" t="str">
        <f>'Aggregate Gradation'!D6</f>
        <v/>
      </c>
      <c r="I8" s="832"/>
      <c r="J8" s="832"/>
      <c r="K8" s="832"/>
      <c r="L8" s="833"/>
      <c r="M8" s="20"/>
      <c r="N8" s="19"/>
      <c r="O8" s="836" t="e">
        <f>'Aggregate Gradation'!#REF!</f>
        <v>#REF!</v>
      </c>
      <c r="P8" s="820" t="e">
        <f>'Aggregate Gradation'!#REF!</f>
        <v>#REF!</v>
      </c>
      <c r="Q8" s="820" t="e">
        <f>'Aggregate Gradation'!#REF!</f>
        <v>#REF!</v>
      </c>
      <c r="R8" s="822" t="e">
        <f>'Aggregate Gradation'!#REF!</f>
        <v>#REF!</v>
      </c>
    </row>
    <row r="9" spans="1:18" x14ac:dyDescent="0.25">
      <c r="E9" s="21"/>
      <c r="F9" s="96"/>
      <c r="G9" s="95" t="str">
        <f>'Aggregate Gradation'!B7</f>
        <v>Prepared By:</v>
      </c>
      <c r="H9" s="832" t="str">
        <f>'Aggregate Gradation'!D7</f>
        <v/>
      </c>
      <c r="I9" s="832"/>
      <c r="J9" s="832"/>
      <c r="K9" s="832"/>
      <c r="L9" s="833"/>
      <c r="M9" s="20"/>
      <c r="N9" s="19"/>
      <c r="O9" s="837"/>
      <c r="P9" s="821"/>
      <c r="Q9" s="821"/>
      <c r="R9" s="823"/>
    </row>
    <row r="10" spans="1:18" x14ac:dyDescent="0.25">
      <c r="E10" s="21"/>
      <c r="F10" s="94"/>
      <c r="G10" s="93" t="str">
        <f>'Aggregate Gradation'!B8</f>
        <v>Date Submitted:</v>
      </c>
      <c r="H10" s="834" t="str">
        <f>'Aggregate Gradation'!D8</f>
        <v/>
      </c>
      <c r="I10" s="834"/>
      <c r="J10" s="834"/>
      <c r="K10" s="834"/>
      <c r="L10" s="835"/>
      <c r="M10" s="20"/>
      <c r="N10" s="19"/>
      <c r="O10" s="837"/>
      <c r="P10" s="821"/>
      <c r="Q10" s="821"/>
      <c r="R10" s="823"/>
    </row>
    <row r="11" spans="1:18" x14ac:dyDescent="0.25">
      <c r="E11" s="21"/>
      <c r="F11" s="20"/>
      <c r="G11" s="20"/>
      <c r="H11" s="20"/>
      <c r="I11" s="20"/>
      <c r="J11" s="20"/>
      <c r="K11" s="20"/>
      <c r="L11" s="20"/>
      <c r="M11" s="20"/>
      <c r="N11" s="19"/>
      <c r="O11" s="837"/>
      <c r="P11" s="821"/>
      <c r="Q11" s="821"/>
      <c r="R11" s="823"/>
    </row>
    <row r="12" spans="1:18" x14ac:dyDescent="0.25">
      <c r="E12" s="21"/>
      <c r="F12" s="20"/>
      <c r="G12" s="20"/>
      <c r="H12" s="92"/>
      <c r="I12" s="45"/>
      <c r="J12" s="166" t="str">
        <f>'Aggregate Gradation'!B10</f>
        <v xml:space="preserve">Cementitious Material =  </v>
      </c>
      <c r="K12" s="101" t="e">
        <f>'Aggregate Gradation'!#REF!</f>
        <v>#REF!</v>
      </c>
      <c r="L12" s="91">
        <f>'Aggregate Gradation'!E10</f>
        <v>0</v>
      </c>
      <c r="M12" s="20"/>
      <c r="N12" s="19"/>
      <c r="O12" s="837"/>
      <c r="P12" s="821"/>
      <c r="Q12" s="821"/>
      <c r="R12" s="823"/>
    </row>
    <row r="13" spans="1:18" x14ac:dyDescent="0.25">
      <c r="E13" s="90"/>
      <c r="F13" s="60" t="str">
        <f>'Aggregate Gradation'!B11</f>
        <v>Coarse Agg.</v>
      </c>
      <c r="G13" s="43"/>
      <c r="H13" s="42"/>
      <c r="I13" s="60" t="e">
        <f>'Aggregate Gradation'!#REF!</f>
        <v>#REF!</v>
      </c>
      <c r="J13" s="60" t="e">
        <f>'Aggregate Gradation'!#REF!</f>
        <v>#REF!</v>
      </c>
      <c r="K13" s="42"/>
      <c r="L13" s="60" t="str">
        <f>'Aggregate Gradation'!E11</f>
        <v>Combined</v>
      </c>
      <c r="M13" s="42"/>
      <c r="N13" s="144" t="str">
        <f>'Aggregate Gradation'!G11</f>
        <v>Each</v>
      </c>
      <c r="O13" s="837"/>
      <c r="P13" s="821"/>
      <c r="Q13" s="821"/>
      <c r="R13" s="823"/>
    </row>
    <row r="14" spans="1:18" x14ac:dyDescent="0.25">
      <c r="E14" s="88"/>
      <c r="F14" s="165">
        <f>'Aggregate Gradation'!B12</f>
        <v>0</v>
      </c>
      <c r="G14" s="37">
        <f>'Aggregate Gradation'!C12</f>
        <v>0</v>
      </c>
      <c r="H14" s="164">
        <f>'Aggregate Gradation'!D12</f>
        <v>0</v>
      </c>
      <c r="I14" s="164" t="e">
        <f>'Aggregate Gradation'!#REF!</f>
        <v>#REF!</v>
      </c>
      <c r="J14" s="165" t="e">
        <f>'Aggregate Gradation'!#REF!</f>
        <v>#REF!</v>
      </c>
      <c r="K14" s="164" t="e">
        <f>'Aggregate Gradation'!#REF!</f>
        <v>#REF!</v>
      </c>
      <c r="L14" s="21" t="str">
        <f>'Aggregate Gradation'!E12</f>
        <v>Aggregate</v>
      </c>
      <c r="M14" s="19"/>
      <c r="N14" s="163" t="str">
        <f>'Aggregate Gradation'!G12</f>
        <v>Sieve</v>
      </c>
      <c r="O14" s="837"/>
      <c r="P14" s="821"/>
      <c r="Q14" s="821"/>
      <c r="R14" s="823"/>
    </row>
    <row r="15" spans="1:18" x14ac:dyDescent="0.25">
      <c r="A15" s="60" t="s">
        <v>145</v>
      </c>
      <c r="B15" s="43"/>
      <c r="C15" s="42"/>
      <c r="E15" s="86" t="str">
        <f>'Aggregate Gradation'!A13</f>
        <v>Sieve</v>
      </c>
      <c r="F15" s="84" t="str">
        <f>'Aggregate Gradation'!B13</f>
        <v>% Passing</v>
      </c>
      <c r="G15" s="162" t="str">
        <f>'Aggregate Gradation'!C13</f>
        <v>% Passing</v>
      </c>
      <c r="H15" s="161" t="str">
        <f>'Aggregate Gradation'!D13</f>
        <v>% Passing</v>
      </c>
      <c r="I15" s="161" t="e">
        <f>'Aggregate Gradation'!#REF!</f>
        <v>#REF!</v>
      </c>
      <c r="J15" s="84" t="e">
        <f>'Aggregate Gradation'!#REF!</f>
        <v>#REF!</v>
      </c>
      <c r="K15" s="161" t="e">
        <f>'Aggregate Gradation'!#REF!</f>
        <v>#REF!</v>
      </c>
      <c r="L15" s="84" t="str">
        <f>'Aggregate Gradation'!E13</f>
        <v>% Passing</v>
      </c>
      <c r="M15" s="161" t="str">
        <f>'Aggregate Gradation'!F13</f>
        <v>% Retained</v>
      </c>
      <c r="N15" s="160" t="str">
        <f>'Aggregate Gradation'!G13</f>
        <v>% Retained</v>
      </c>
      <c r="O15" s="837"/>
      <c r="P15" s="821"/>
      <c r="Q15" s="821"/>
      <c r="R15" s="823"/>
    </row>
    <row r="16" spans="1:18" x14ac:dyDescent="0.25">
      <c r="A16" s="21">
        <v>0</v>
      </c>
      <c r="B16" s="20">
        <v>0</v>
      </c>
      <c r="C16" s="104">
        <f t="shared" ref="C16:C28" si="0">1-(A16+B16)/2/100</f>
        <v>1</v>
      </c>
      <c r="D16" s="123" t="e">
        <f>'Aggregate Gradation'!G15-'Aggregate Gradation'!G14</f>
        <v>#VALUE!</v>
      </c>
      <c r="E16" s="78" t="str">
        <f>'Aggregate Gradation'!A14</f>
        <v>2 in.</v>
      </c>
      <c r="F16" s="158">
        <f>'Aggregate Gradation'!B14</f>
        <v>0</v>
      </c>
      <c r="G16" s="159">
        <f>'Aggregate Gradation'!C14</f>
        <v>0</v>
      </c>
      <c r="H16" s="157">
        <f>'Aggregate Gradation'!D14</f>
        <v>0</v>
      </c>
      <c r="I16" s="157" t="e">
        <f>'Aggregate Gradation'!#REF!</f>
        <v>#REF!</v>
      </c>
      <c r="J16" s="158" t="e">
        <f>'Aggregate Gradation'!#REF!</f>
        <v>#REF!</v>
      </c>
      <c r="K16" s="157" t="e">
        <f>'Aggregate Gradation'!#REF!</f>
        <v>#REF!</v>
      </c>
      <c r="L16" s="77" t="str">
        <f>'Aggregate Gradation'!E14</f>
        <v/>
      </c>
      <c r="M16" s="76" t="str">
        <f>'Aggregate Gradation'!F14</f>
        <v/>
      </c>
      <c r="N16" s="34" t="str">
        <f>'Aggregate Gradation'!G14</f>
        <v/>
      </c>
      <c r="O16" s="837"/>
      <c r="P16" s="821"/>
      <c r="Q16" s="821"/>
      <c r="R16" s="823"/>
    </row>
    <row r="17" spans="1:18" x14ac:dyDescent="0.25">
      <c r="A17" s="21">
        <v>0</v>
      </c>
      <c r="B17" s="20">
        <v>0</v>
      </c>
      <c r="C17" s="104">
        <f t="shared" si="0"/>
        <v>1</v>
      </c>
      <c r="D17" s="123" t="e">
        <f>'Aggregate Gradation'!G16-'Aggregate Gradation'!G15</f>
        <v>#VALUE!</v>
      </c>
      <c r="E17" s="75" t="str">
        <f>'Aggregate Gradation'!A15</f>
        <v>1 1/2 in.</v>
      </c>
      <c r="F17" s="155">
        <f>'Aggregate Gradation'!B15</f>
        <v>0</v>
      </c>
      <c r="G17" s="156">
        <f>'Aggregate Gradation'!C15</f>
        <v>0</v>
      </c>
      <c r="H17" s="154">
        <f>'Aggregate Gradation'!D15</f>
        <v>0</v>
      </c>
      <c r="I17" s="154" t="e">
        <f>'Aggregate Gradation'!#REF!</f>
        <v>#REF!</v>
      </c>
      <c r="J17" s="155" t="e">
        <f>'Aggregate Gradation'!#REF!</f>
        <v>#REF!</v>
      </c>
      <c r="K17" s="154" t="e">
        <f>'Aggregate Gradation'!#REF!</f>
        <v>#REF!</v>
      </c>
      <c r="L17" s="70" t="str">
        <f>'Aggregate Gradation'!E15</f>
        <v/>
      </c>
      <c r="M17" s="69" t="str">
        <f>'Aggregate Gradation'!F15</f>
        <v/>
      </c>
      <c r="N17" s="25" t="str">
        <f>'Aggregate Gradation'!G15</f>
        <v/>
      </c>
      <c r="O17" s="837"/>
      <c r="P17" s="821"/>
      <c r="Q17" s="821"/>
      <c r="R17" s="823"/>
    </row>
    <row r="18" spans="1:18" x14ac:dyDescent="0.25">
      <c r="A18" s="21">
        <v>0</v>
      </c>
      <c r="B18" s="20">
        <v>0</v>
      </c>
      <c r="C18" s="104">
        <f t="shared" si="0"/>
        <v>1</v>
      </c>
      <c r="D18" s="123" t="e">
        <f>'Aggregate Gradation'!G17-'Aggregate Gradation'!G16</f>
        <v>#VALUE!</v>
      </c>
      <c r="E18" s="71" t="str">
        <f>'Aggregate Gradation'!A16</f>
        <v>1 in.</v>
      </c>
      <c r="F18" s="155">
        <f>'Aggregate Gradation'!B16</f>
        <v>0</v>
      </c>
      <c r="G18" s="156">
        <f>'Aggregate Gradation'!C16</f>
        <v>0</v>
      </c>
      <c r="H18" s="154">
        <f>'Aggregate Gradation'!D16</f>
        <v>0</v>
      </c>
      <c r="I18" s="154" t="e">
        <f>'Aggregate Gradation'!#REF!</f>
        <v>#REF!</v>
      </c>
      <c r="J18" s="155" t="e">
        <f>'Aggregate Gradation'!#REF!</f>
        <v>#REF!</v>
      </c>
      <c r="K18" s="154" t="e">
        <f>'Aggregate Gradation'!#REF!</f>
        <v>#REF!</v>
      </c>
      <c r="L18" s="70" t="str">
        <f>'Aggregate Gradation'!E16</f>
        <v/>
      </c>
      <c r="M18" s="69" t="str">
        <f>'Aggregate Gradation'!F16</f>
        <v/>
      </c>
      <c r="N18" s="25" t="str">
        <f>'Aggregate Gradation'!G16</f>
        <v/>
      </c>
      <c r="O18" s="837"/>
      <c r="P18" s="821"/>
      <c r="Q18" s="821"/>
      <c r="R18" s="823"/>
    </row>
    <row r="19" spans="1:18" x14ac:dyDescent="0.25">
      <c r="A19" s="21">
        <v>0</v>
      </c>
      <c r="B19" s="20">
        <v>0</v>
      </c>
      <c r="C19" s="104">
        <f t="shared" si="0"/>
        <v>1</v>
      </c>
      <c r="D19" s="123" t="e">
        <f>'Aggregate Gradation'!G18-'Aggregate Gradation'!G17</f>
        <v>#VALUE!</v>
      </c>
      <c r="E19" s="74" t="str">
        <f>'Aggregate Gradation'!A17</f>
        <v>3/4 in.</v>
      </c>
      <c r="F19" s="155">
        <f>'Aggregate Gradation'!B17</f>
        <v>0</v>
      </c>
      <c r="G19" s="156">
        <f>'Aggregate Gradation'!C17</f>
        <v>0</v>
      </c>
      <c r="H19" s="154">
        <f>'Aggregate Gradation'!D17</f>
        <v>0</v>
      </c>
      <c r="I19" s="154" t="e">
        <f>'Aggregate Gradation'!#REF!</f>
        <v>#REF!</v>
      </c>
      <c r="J19" s="155" t="e">
        <f>'Aggregate Gradation'!#REF!</f>
        <v>#REF!</v>
      </c>
      <c r="K19" s="154" t="e">
        <f>'Aggregate Gradation'!#REF!</f>
        <v>#REF!</v>
      </c>
      <c r="L19" s="70" t="str">
        <f>'Aggregate Gradation'!E17</f>
        <v/>
      </c>
      <c r="M19" s="69" t="str">
        <f>'Aggregate Gradation'!F17</f>
        <v/>
      </c>
      <c r="N19" s="25" t="str">
        <f>'Aggregate Gradation'!G17</f>
        <v/>
      </c>
      <c r="O19" s="837"/>
      <c r="P19" s="821"/>
      <c r="Q19" s="821"/>
      <c r="R19" s="823"/>
    </row>
    <row r="20" spans="1:18" x14ac:dyDescent="0.25">
      <c r="A20" s="21">
        <v>5</v>
      </c>
      <c r="B20" s="20">
        <v>15</v>
      </c>
      <c r="C20" s="104">
        <f t="shared" si="0"/>
        <v>0.9</v>
      </c>
      <c r="D20" s="123" t="e">
        <f>'Aggregate Gradation'!G19-'Aggregate Gradation'!G18</f>
        <v>#VALUE!</v>
      </c>
      <c r="E20" s="73" t="str">
        <f>'Aggregate Gradation'!A18</f>
        <v>1/2 in.</v>
      </c>
      <c r="F20" s="155">
        <f>'Aggregate Gradation'!B18</f>
        <v>0</v>
      </c>
      <c r="G20" s="156">
        <f>'Aggregate Gradation'!C18</f>
        <v>0</v>
      </c>
      <c r="H20" s="154">
        <f>'Aggregate Gradation'!D18</f>
        <v>0</v>
      </c>
      <c r="I20" s="154" t="e">
        <f>'Aggregate Gradation'!#REF!</f>
        <v>#REF!</v>
      </c>
      <c r="J20" s="155" t="e">
        <f>'Aggregate Gradation'!#REF!</f>
        <v>#REF!</v>
      </c>
      <c r="K20" s="154" t="e">
        <f>'Aggregate Gradation'!#REF!</f>
        <v>#REF!</v>
      </c>
      <c r="L20" s="70" t="str">
        <f>'Aggregate Gradation'!E18</f>
        <v/>
      </c>
      <c r="M20" s="69" t="str">
        <f>'Aggregate Gradation'!F18</f>
        <v/>
      </c>
      <c r="N20" s="25" t="str">
        <f>'Aggregate Gradation'!G18</f>
        <v/>
      </c>
      <c r="O20" s="837"/>
      <c r="P20" s="821"/>
      <c r="Q20" s="821"/>
      <c r="R20" s="823"/>
    </row>
    <row r="21" spans="1:18" ht="15" customHeight="1" x14ac:dyDescent="0.25">
      <c r="A21" s="21">
        <v>19</v>
      </c>
      <c r="B21" s="20">
        <v>29</v>
      </c>
      <c r="C21" s="104">
        <f t="shared" si="0"/>
        <v>0.76</v>
      </c>
      <c r="D21" s="123" t="e">
        <f>'Aggregate Gradation'!G20-'Aggregate Gradation'!G19</f>
        <v>#VALUE!</v>
      </c>
      <c r="E21" s="72" t="str">
        <f>'Aggregate Gradation'!A19</f>
        <v>3/8 in.</v>
      </c>
      <c r="F21" s="155">
        <f>'Aggregate Gradation'!B19</f>
        <v>0</v>
      </c>
      <c r="G21" s="156">
        <f>'Aggregate Gradation'!C19</f>
        <v>0</v>
      </c>
      <c r="H21" s="154">
        <f>'Aggregate Gradation'!D19</f>
        <v>0</v>
      </c>
      <c r="I21" s="154" t="e">
        <f>'Aggregate Gradation'!#REF!</f>
        <v>#REF!</v>
      </c>
      <c r="J21" s="155" t="e">
        <f>'Aggregate Gradation'!#REF!</f>
        <v>#REF!</v>
      </c>
      <c r="K21" s="154" t="e">
        <f>'Aggregate Gradation'!#REF!</f>
        <v>#REF!</v>
      </c>
      <c r="L21" s="70" t="str">
        <f>'Aggregate Gradation'!E19</f>
        <v/>
      </c>
      <c r="M21" s="69" t="str">
        <f>'Aggregate Gradation'!F19</f>
        <v/>
      </c>
      <c r="N21" s="25" t="str">
        <f>'Aggregate Gradation'!G19</f>
        <v/>
      </c>
      <c r="O21" s="824" t="e">
        <f>'Aggregate Gradation'!#REF!</f>
        <v>#REF!</v>
      </c>
      <c r="P21" s="826" t="e">
        <f>'Aggregate Gradation'!#REF!</f>
        <v>#REF!</v>
      </c>
      <c r="Q21" s="826" t="e">
        <f>'Aggregate Gradation'!#REF!</f>
        <v>#REF!</v>
      </c>
      <c r="R21" s="828" t="e">
        <f>'Aggregate Gradation'!#REF!</f>
        <v>#REF!</v>
      </c>
    </row>
    <row r="22" spans="1:18" x14ac:dyDescent="0.25">
      <c r="A22" s="21">
        <v>36</v>
      </c>
      <c r="B22" s="20">
        <v>46</v>
      </c>
      <c r="C22" s="104">
        <f t="shared" si="0"/>
        <v>0.59000000000000008</v>
      </c>
      <c r="D22" s="123" t="e">
        <f>'Aggregate Gradation'!G21-'Aggregate Gradation'!G20</f>
        <v>#VALUE!</v>
      </c>
      <c r="E22" s="71" t="str">
        <f>'Aggregate Gradation'!A20</f>
        <v>No. 4</v>
      </c>
      <c r="F22" s="155">
        <f>'Aggregate Gradation'!B20</f>
        <v>0</v>
      </c>
      <c r="G22" s="156">
        <f>'Aggregate Gradation'!C20</f>
        <v>0</v>
      </c>
      <c r="H22" s="154">
        <f>'Aggregate Gradation'!D20</f>
        <v>0</v>
      </c>
      <c r="I22" s="154" t="e">
        <f>'Aggregate Gradation'!#REF!</f>
        <v>#REF!</v>
      </c>
      <c r="J22" s="155" t="e">
        <f>'Aggregate Gradation'!#REF!</f>
        <v>#REF!</v>
      </c>
      <c r="K22" s="154" t="e">
        <f>'Aggregate Gradation'!#REF!</f>
        <v>#REF!</v>
      </c>
      <c r="L22" s="70" t="str">
        <f>'Aggregate Gradation'!E20</f>
        <v/>
      </c>
      <c r="M22" s="69" t="str">
        <f>'Aggregate Gradation'!F20</f>
        <v/>
      </c>
      <c r="N22" s="25" t="str">
        <f>'Aggregate Gradation'!G20</f>
        <v/>
      </c>
      <c r="O22" s="824"/>
      <c r="P22" s="826"/>
      <c r="Q22" s="826"/>
      <c r="R22" s="828"/>
    </row>
    <row r="23" spans="1:18" x14ac:dyDescent="0.25">
      <c r="A23" s="21">
        <v>53</v>
      </c>
      <c r="B23" s="20">
        <v>63</v>
      </c>
      <c r="C23" s="104">
        <f t="shared" si="0"/>
        <v>0.42000000000000004</v>
      </c>
      <c r="D23" s="123" t="e">
        <f>'Aggregate Gradation'!G22-'Aggregate Gradation'!G21</f>
        <v>#VALUE!</v>
      </c>
      <c r="E23" s="71" t="str">
        <f>'Aggregate Gradation'!A21</f>
        <v xml:space="preserve">No. 10 </v>
      </c>
      <c r="F23" s="155">
        <f>'Aggregate Gradation'!B21</f>
        <v>0</v>
      </c>
      <c r="G23" s="156">
        <f>'Aggregate Gradation'!C21</f>
        <v>0</v>
      </c>
      <c r="H23" s="154">
        <f>'Aggregate Gradation'!D21</f>
        <v>0</v>
      </c>
      <c r="I23" s="154" t="e">
        <f>'Aggregate Gradation'!#REF!</f>
        <v>#REF!</v>
      </c>
      <c r="J23" s="155" t="e">
        <f>'Aggregate Gradation'!#REF!</f>
        <v>#REF!</v>
      </c>
      <c r="K23" s="154" t="e">
        <f>'Aggregate Gradation'!#REF!</f>
        <v>#REF!</v>
      </c>
      <c r="L23" s="70" t="str">
        <f>'Aggregate Gradation'!E21</f>
        <v/>
      </c>
      <c r="M23" s="69" t="str">
        <f>'Aggregate Gradation'!F21</f>
        <v/>
      </c>
      <c r="N23" s="25" t="str">
        <f>'Aggregate Gradation'!G21</f>
        <v/>
      </c>
      <c r="O23" s="824"/>
      <c r="P23" s="826"/>
      <c r="Q23" s="826"/>
      <c r="R23" s="828"/>
    </row>
    <row r="24" spans="1:18" x14ac:dyDescent="0.25">
      <c r="A24" s="21">
        <v>67</v>
      </c>
      <c r="B24" s="20">
        <v>77</v>
      </c>
      <c r="C24" s="104">
        <f t="shared" si="0"/>
        <v>0.28000000000000003</v>
      </c>
      <c r="D24" s="123" t="e">
        <f>'Aggregate Gradation'!G23-'Aggregate Gradation'!G22</f>
        <v>#VALUE!</v>
      </c>
      <c r="E24" s="71" t="str">
        <f>'Aggregate Gradation'!A22</f>
        <v>No. 16</v>
      </c>
      <c r="F24" s="155">
        <f>'Aggregate Gradation'!B22</f>
        <v>0</v>
      </c>
      <c r="G24" s="156">
        <f>'Aggregate Gradation'!C22</f>
        <v>0</v>
      </c>
      <c r="H24" s="154">
        <f>'Aggregate Gradation'!D22</f>
        <v>0</v>
      </c>
      <c r="I24" s="154" t="e">
        <f>'Aggregate Gradation'!#REF!</f>
        <v>#REF!</v>
      </c>
      <c r="J24" s="155" t="e">
        <f>'Aggregate Gradation'!#REF!</f>
        <v>#REF!</v>
      </c>
      <c r="K24" s="154" t="e">
        <f>'Aggregate Gradation'!#REF!</f>
        <v>#REF!</v>
      </c>
      <c r="L24" s="70" t="str">
        <f>'Aggregate Gradation'!E22</f>
        <v/>
      </c>
      <c r="M24" s="69" t="str">
        <f>'Aggregate Gradation'!F22</f>
        <v/>
      </c>
      <c r="N24" s="25" t="str">
        <f>'Aggregate Gradation'!G22</f>
        <v/>
      </c>
      <c r="O24" s="824"/>
      <c r="P24" s="826"/>
      <c r="Q24" s="826"/>
      <c r="R24" s="828"/>
    </row>
    <row r="25" spans="1:18" x14ac:dyDescent="0.25">
      <c r="A25" s="21">
        <v>80</v>
      </c>
      <c r="B25" s="20">
        <v>88</v>
      </c>
      <c r="C25" s="104">
        <f t="shared" si="0"/>
        <v>0.16000000000000003</v>
      </c>
      <c r="D25" s="123" t="e">
        <f>'Aggregate Gradation'!G24-'Aggregate Gradation'!G23</f>
        <v>#VALUE!</v>
      </c>
      <c r="E25" s="71" t="str">
        <f>'Aggregate Gradation'!A23</f>
        <v>No. 30</v>
      </c>
      <c r="F25" s="155">
        <f>'Aggregate Gradation'!B23</f>
        <v>0</v>
      </c>
      <c r="G25" s="156">
        <f>'Aggregate Gradation'!C23</f>
        <v>0</v>
      </c>
      <c r="H25" s="154">
        <f>'Aggregate Gradation'!D23</f>
        <v>0</v>
      </c>
      <c r="I25" s="154" t="e">
        <f>'Aggregate Gradation'!#REF!</f>
        <v>#REF!</v>
      </c>
      <c r="J25" s="155" t="e">
        <f>'Aggregate Gradation'!#REF!</f>
        <v>#REF!</v>
      </c>
      <c r="K25" s="154" t="e">
        <f>'Aggregate Gradation'!#REF!</f>
        <v>#REF!</v>
      </c>
      <c r="L25" s="70" t="str">
        <f>'Aggregate Gradation'!E23</f>
        <v/>
      </c>
      <c r="M25" s="69" t="str">
        <f>'Aggregate Gradation'!F23</f>
        <v/>
      </c>
      <c r="N25" s="25" t="str">
        <f>'Aggregate Gradation'!G23</f>
        <v/>
      </c>
      <c r="O25" s="824"/>
      <c r="P25" s="826"/>
      <c r="Q25" s="826"/>
      <c r="R25" s="828"/>
    </row>
    <row r="26" spans="1:18" x14ac:dyDescent="0.25">
      <c r="A26" s="21">
        <v>89</v>
      </c>
      <c r="B26" s="20">
        <v>97</v>
      </c>
      <c r="C26" s="104">
        <f t="shared" si="0"/>
        <v>6.9999999999999951E-2</v>
      </c>
      <c r="D26" s="123" t="e">
        <f>'Aggregate Gradation'!G25-'Aggregate Gradation'!G24</f>
        <v>#VALUE!</v>
      </c>
      <c r="E26" s="71" t="str">
        <f>'Aggregate Gradation'!A24</f>
        <v>No. 50</v>
      </c>
      <c r="F26" s="155">
        <f>'Aggregate Gradation'!B24</f>
        <v>0</v>
      </c>
      <c r="G26" s="156">
        <f>'Aggregate Gradation'!C24</f>
        <v>0</v>
      </c>
      <c r="H26" s="154">
        <f>'Aggregate Gradation'!D24</f>
        <v>0</v>
      </c>
      <c r="I26" s="154" t="e">
        <f>'Aggregate Gradation'!#REF!</f>
        <v>#REF!</v>
      </c>
      <c r="J26" s="155" t="e">
        <f>'Aggregate Gradation'!#REF!</f>
        <v>#REF!</v>
      </c>
      <c r="K26" s="154" t="e">
        <f>'Aggregate Gradation'!#REF!</f>
        <v>#REF!</v>
      </c>
      <c r="L26" s="70" t="str">
        <f>'Aggregate Gradation'!E24</f>
        <v/>
      </c>
      <c r="M26" s="69" t="str">
        <f>'Aggregate Gradation'!F24</f>
        <v/>
      </c>
      <c r="N26" s="25" t="str">
        <f>'Aggregate Gradation'!G24</f>
        <v/>
      </c>
      <c r="O26" s="825"/>
      <c r="P26" s="827"/>
      <c r="Q26" s="827"/>
      <c r="R26" s="829"/>
    </row>
    <row r="27" spans="1:18" x14ac:dyDescent="0.25">
      <c r="A27" s="21">
        <v>95</v>
      </c>
      <c r="B27" s="20">
        <v>100</v>
      </c>
      <c r="C27" s="104">
        <f t="shared" si="0"/>
        <v>2.5000000000000022E-2</v>
      </c>
      <c r="D27" s="123" t="e">
        <f>'Aggregate Gradation'!G26-'Aggregate Gradation'!G25</f>
        <v>#VALUE!</v>
      </c>
      <c r="E27" s="71" t="str">
        <f>'Aggregate Gradation'!A25</f>
        <v>No. 100</v>
      </c>
      <c r="F27" s="155">
        <f>'Aggregate Gradation'!B25</f>
        <v>0</v>
      </c>
      <c r="G27" s="156">
        <f>'Aggregate Gradation'!C25</f>
        <v>0</v>
      </c>
      <c r="H27" s="154">
        <f>'Aggregate Gradation'!D25</f>
        <v>0</v>
      </c>
      <c r="I27" s="154" t="e">
        <f>'Aggregate Gradation'!#REF!</f>
        <v>#REF!</v>
      </c>
      <c r="J27" s="155" t="e">
        <f>'Aggregate Gradation'!#REF!</f>
        <v>#REF!</v>
      </c>
      <c r="K27" s="154" t="e">
        <f>'Aggregate Gradation'!#REF!</f>
        <v>#REF!</v>
      </c>
      <c r="L27" s="70" t="str">
        <f>'Aggregate Gradation'!E25</f>
        <v/>
      </c>
      <c r="M27" s="69" t="str">
        <f>'Aggregate Gradation'!F25</f>
        <v/>
      </c>
      <c r="N27" s="25" t="str">
        <f>'Aggregate Gradation'!G25</f>
        <v/>
      </c>
      <c r="O27" s="32"/>
      <c r="P27" s="32"/>
      <c r="Q27" s="32"/>
      <c r="R27" s="32"/>
    </row>
    <row r="28" spans="1:18" x14ac:dyDescent="0.25">
      <c r="A28" s="18">
        <v>98</v>
      </c>
      <c r="B28" s="17">
        <v>100</v>
      </c>
      <c r="C28" s="102">
        <f t="shared" si="0"/>
        <v>1.0000000000000009E-2</v>
      </c>
      <c r="D28" s="123" t="e">
        <f>'Aggregate Gradation'!G27-'Aggregate Gradation'!G26</f>
        <v>#VALUE!</v>
      </c>
      <c r="E28" s="71" t="str">
        <f>'Aggregate Gradation'!A26</f>
        <v>No. 200</v>
      </c>
      <c r="F28" s="155">
        <f>'Aggregate Gradation'!B26</f>
        <v>0</v>
      </c>
      <c r="G28" s="156">
        <f>'Aggregate Gradation'!C26</f>
        <v>0</v>
      </c>
      <c r="H28" s="154">
        <f>'Aggregate Gradation'!D26</f>
        <v>0</v>
      </c>
      <c r="I28" s="154" t="e">
        <f>'Aggregate Gradation'!#REF!</f>
        <v>#REF!</v>
      </c>
      <c r="J28" s="155" t="e">
        <f>'Aggregate Gradation'!#REF!</f>
        <v>#REF!</v>
      </c>
      <c r="K28" s="154" t="e">
        <f>'Aggregate Gradation'!#REF!</f>
        <v>#REF!</v>
      </c>
      <c r="L28" s="70" t="str">
        <f>'Aggregate Gradation'!E26</f>
        <v/>
      </c>
      <c r="M28" s="69" t="str">
        <f>'Aggregate Gradation'!F26</f>
        <v/>
      </c>
      <c r="N28" s="25" t="str">
        <f>'Aggregate Gradation'!G26</f>
        <v/>
      </c>
      <c r="O28" s="32"/>
      <c r="P28" s="32"/>
      <c r="Q28" s="32"/>
      <c r="R28" s="32"/>
    </row>
    <row r="29" spans="1:18" x14ac:dyDescent="0.25">
      <c r="E29" s="68" t="str">
        <f>'Aggregate Gradation'!A27</f>
        <v>Pan</v>
      </c>
      <c r="F29" s="152">
        <f>'Aggregate Gradation'!B27</f>
        <v>0</v>
      </c>
      <c r="G29" s="153">
        <f>'Aggregate Gradation'!C27</f>
        <v>0</v>
      </c>
      <c r="H29" s="151">
        <f>'Aggregate Gradation'!D27</f>
        <v>0</v>
      </c>
      <c r="I29" s="151" t="e">
        <f>'Aggregate Gradation'!#REF!</f>
        <v>#REF!</v>
      </c>
      <c r="J29" s="152" t="e">
        <f>'Aggregate Gradation'!#REF!</f>
        <v>#REF!</v>
      </c>
      <c r="K29" s="151" t="e">
        <f>'Aggregate Gradation'!#REF!</f>
        <v>#REF!</v>
      </c>
      <c r="L29" s="64" t="str">
        <f>'Aggregate Gradation'!E27</f>
        <v/>
      </c>
      <c r="M29" s="63" t="str">
        <f>'Aggregate Gradation'!F27</f>
        <v/>
      </c>
      <c r="N29" s="22" t="str">
        <f>'Aggregate Gradation'!G27</f>
        <v/>
      </c>
      <c r="O29" s="32"/>
      <c r="P29" s="32"/>
      <c r="Q29" s="32"/>
      <c r="R29" s="32"/>
    </row>
    <row r="30" spans="1:18" x14ac:dyDescent="0.25">
      <c r="E30" s="62" t="str">
        <f>'Aggregate Gradation'!A28</f>
        <v>Blend %</v>
      </c>
      <c r="F30" s="149">
        <f>'Aggregate Gradation'!B28</f>
        <v>0</v>
      </c>
      <c r="G30" s="150" t="str">
        <f>'Aggregate Gradation'!C28</f>
        <v>0.0</v>
      </c>
      <c r="H30" s="148">
        <f>'Aggregate Gradation'!D28</f>
        <v>0</v>
      </c>
      <c r="I30" s="148" t="e">
        <f>'Aggregate Gradation'!#REF!</f>
        <v>#REF!</v>
      </c>
      <c r="J30" s="149" t="e">
        <f>'Aggregate Gradation'!#REF!</f>
        <v>#REF!</v>
      </c>
      <c r="K30" s="148" t="e">
        <f>'Aggregate Gradation'!#REF!</f>
        <v>#REF!</v>
      </c>
      <c r="L30" s="61">
        <f>'Aggregate Gradation'!E28</f>
        <v>0</v>
      </c>
      <c r="M30" s="20"/>
      <c r="N30" s="19"/>
      <c r="O30" s="20"/>
      <c r="P30" s="20"/>
      <c r="Q30" s="20"/>
      <c r="R30" s="20"/>
    </row>
    <row r="31" spans="1:18" x14ac:dyDescent="0.25">
      <c r="E31" s="21"/>
      <c r="F31" s="20"/>
      <c r="G31" s="60"/>
      <c r="H31" s="43"/>
      <c r="I31" s="59" t="e">
        <f>'Aggregate Gradation'!#REF!</f>
        <v>#REF!</v>
      </c>
      <c r="J31" s="58" t="e">
        <f>'Aggregate Gradation'!#REF!</f>
        <v>#REF!</v>
      </c>
      <c r="K31" s="57" t="e">
        <f>'Aggregate Gradation'!#REF!</f>
        <v>#REF!</v>
      </c>
      <c r="L31" s="43"/>
      <c r="M31" s="43"/>
      <c r="N31" s="42"/>
      <c r="O31" s="20"/>
      <c r="P31" s="20"/>
      <c r="Q31" s="20"/>
      <c r="R31" s="20"/>
    </row>
    <row r="32" spans="1:18" x14ac:dyDescent="0.25">
      <c r="E32" s="21"/>
      <c r="F32" s="20"/>
      <c r="G32" s="56"/>
      <c r="H32" s="52"/>
      <c r="I32" s="55" t="e">
        <f>'Aggregate Gradation'!#REF!</f>
        <v>#REF!</v>
      </c>
      <c r="J32" s="54" t="e">
        <f>'Aggregate Gradation'!#REF!</f>
        <v>#REF!</v>
      </c>
      <c r="K32" s="53" t="e">
        <f>'Aggregate Gradation'!#REF!</f>
        <v>#REF!</v>
      </c>
      <c r="L32" s="52"/>
      <c r="M32" s="52"/>
      <c r="N32" s="51"/>
      <c r="O32" s="20"/>
      <c r="P32" s="20"/>
      <c r="Q32" s="20"/>
      <c r="R32" s="20"/>
    </row>
    <row r="33" spans="5:49" ht="15.75" x14ac:dyDescent="0.25">
      <c r="E33" s="21"/>
      <c r="F33" s="20"/>
      <c r="G33" s="50"/>
      <c r="H33" s="47"/>
      <c r="I33" s="47"/>
      <c r="J33" s="49" t="e">
        <f>'Aggregate Gradation'!#REF!</f>
        <v>#REF!</v>
      </c>
      <c r="K33" s="48" t="e">
        <f>'Aggregate Gradation'!#REF!</f>
        <v>#REF!</v>
      </c>
      <c r="L33" s="47"/>
      <c r="M33" s="47"/>
      <c r="N33" s="46"/>
      <c r="O33" s="147"/>
      <c r="P33" s="147"/>
      <c r="Q33" s="147"/>
      <c r="R33" s="147"/>
    </row>
    <row r="34" spans="5:49" x14ac:dyDescent="0.25">
      <c r="E34" s="21"/>
      <c r="F34" s="20"/>
      <c r="G34" s="20"/>
      <c r="H34" s="20"/>
      <c r="I34" s="20"/>
      <c r="J34" s="20"/>
      <c r="K34" s="20"/>
      <c r="L34" s="20"/>
      <c r="M34" s="20"/>
      <c r="N34" s="19"/>
      <c r="O34" s="20"/>
      <c r="P34" s="20"/>
      <c r="Q34" s="20"/>
      <c r="R34" s="20"/>
    </row>
    <row r="35" spans="5:49" x14ac:dyDescent="0.25">
      <c r="E35" s="21"/>
      <c r="F35" s="20"/>
      <c r="G35" s="20"/>
      <c r="H35" s="20"/>
      <c r="I35" s="20"/>
      <c r="J35" s="44" t="e">
        <f>'Aggregate Gradation'!#REF!</f>
        <v>#REF!</v>
      </c>
      <c r="K35" s="43"/>
      <c r="L35" s="43"/>
      <c r="M35" s="42"/>
      <c r="N35" s="19"/>
      <c r="O35" s="20"/>
      <c r="P35" s="20"/>
      <c r="Q35" s="20"/>
      <c r="R35" s="20"/>
    </row>
    <row r="36" spans="5:49" x14ac:dyDescent="0.25">
      <c r="E36" s="21"/>
      <c r="F36" s="20"/>
      <c r="G36" s="20"/>
      <c r="H36" s="20"/>
      <c r="I36" s="20"/>
      <c r="J36" s="18"/>
      <c r="K36" s="17"/>
      <c r="L36" s="41" t="e">
        <f>'Aggregate Gradation'!#REF!</f>
        <v>#REF!</v>
      </c>
      <c r="M36" s="40" t="e">
        <f>'Aggregate Gradation'!#REF!</f>
        <v>#REF!</v>
      </c>
      <c r="N36" s="19"/>
      <c r="O36" s="20"/>
      <c r="P36" s="20"/>
      <c r="Q36" s="20"/>
      <c r="R36" s="20"/>
    </row>
    <row r="37" spans="5:49" x14ac:dyDescent="0.25">
      <c r="E37" s="21"/>
      <c r="F37" s="20"/>
      <c r="G37" s="20"/>
      <c r="H37" s="20"/>
      <c r="I37" s="20"/>
      <c r="J37" s="146" t="e">
        <f>'Aggregate Gradation'!#REF!</f>
        <v>#REF!</v>
      </c>
      <c r="K37" s="39" t="e">
        <f>'Aggregate Gradation'!#REF!</f>
        <v>#REF!</v>
      </c>
      <c r="L37" s="38" t="e">
        <f>'Aggregate Gradation'!#REF!</f>
        <v>#REF!</v>
      </c>
      <c r="M37" s="146" t="e">
        <f>'Aggregate Gradation'!#REF!</f>
        <v>#REF!</v>
      </c>
      <c r="N37" s="19"/>
      <c r="O37" s="20"/>
      <c r="P37" s="20"/>
      <c r="Q37" s="20"/>
      <c r="R37" s="20"/>
      <c r="U37" s="124"/>
      <c r="V37" s="124"/>
    </row>
    <row r="38" spans="5:49" x14ac:dyDescent="0.25">
      <c r="E38" s="21"/>
      <c r="F38" s="20"/>
      <c r="G38" s="20"/>
      <c r="H38" s="20"/>
      <c r="I38" s="20"/>
      <c r="J38" s="36" t="e">
        <f>'Aggregate Gradation'!#REF!</f>
        <v>#REF!</v>
      </c>
      <c r="K38" s="35" t="e">
        <f>'Aggregate Gradation'!#REF!</f>
        <v>#REF!</v>
      </c>
      <c r="L38" s="34" t="e">
        <f>'Aggregate Gradation'!#REF!</f>
        <v>#REF!</v>
      </c>
      <c r="M38" s="34" t="e">
        <f>'Aggregate Gradation'!#REF!</f>
        <v>#REF!</v>
      </c>
      <c r="N38" s="19"/>
      <c r="O38" s="20"/>
      <c r="P38" s="20"/>
      <c r="Q38" s="20"/>
      <c r="R38" s="20"/>
      <c r="T38" s="122"/>
      <c r="U38" s="126"/>
      <c r="V38" s="126"/>
      <c r="AE38" s="60"/>
      <c r="AF38" s="145" t="s">
        <v>144</v>
      </c>
      <c r="AG38" s="144" t="str">
        <f>VLOOKUP(MAX(AE43:AE56),AD43:AH56,4)</f>
        <v>Pan</v>
      </c>
      <c r="AO38" s="60" t="s">
        <v>143</v>
      </c>
      <c r="AP38" s="42" t="e">
        <f>1/AG39</f>
        <v>#DIV/0!</v>
      </c>
      <c r="AR38" s="60"/>
      <c r="AS38" s="43"/>
      <c r="AT38" s="43"/>
      <c r="AU38" s="43"/>
      <c r="AV38" s="60" t="s">
        <v>143</v>
      </c>
      <c r="AW38" s="42" t="e">
        <f>SLOPE(AT43:AT56,AR43:AR56)</f>
        <v>#DIV/0!</v>
      </c>
    </row>
    <row r="39" spans="5:49" x14ac:dyDescent="0.25">
      <c r="E39" s="21"/>
      <c r="F39" s="20"/>
      <c r="G39" s="20"/>
      <c r="H39" s="20"/>
      <c r="I39" s="20"/>
      <c r="J39" s="33" t="e">
        <f>'Aggregate Gradation'!#REF!</f>
        <v>#REF!</v>
      </c>
      <c r="K39" s="26" t="e">
        <f>'Aggregate Gradation'!#REF!</f>
        <v>#REF!</v>
      </c>
      <c r="L39" s="25" t="e">
        <f>'Aggregate Gradation'!#REF!</f>
        <v>#REF!</v>
      </c>
      <c r="M39" s="25" t="e">
        <f>'Aggregate Gradation'!#REF!</f>
        <v>#REF!</v>
      </c>
      <c r="N39" s="19"/>
      <c r="O39" s="20"/>
      <c r="P39" s="20"/>
      <c r="Q39" s="20"/>
      <c r="R39" s="20"/>
      <c r="T39" s="122"/>
      <c r="U39" s="126"/>
      <c r="V39" s="126"/>
      <c r="AE39" s="18"/>
      <c r="AF39" s="143" t="s">
        <v>128</v>
      </c>
      <c r="AG39" s="142">
        <f>VLOOKUP(MAX(AE43:AE56),AD43:AH56,5)</f>
        <v>0</v>
      </c>
      <c r="AO39" s="21" t="s">
        <v>142</v>
      </c>
      <c r="AP39" s="19">
        <v>0</v>
      </c>
      <c r="AR39" s="21"/>
      <c r="AS39" s="20"/>
      <c r="AT39" s="20"/>
      <c r="AU39" s="20"/>
      <c r="AV39" s="21" t="s">
        <v>142</v>
      </c>
      <c r="AW39" s="19" t="e">
        <f>INTERCEPT(AT43:AT56,AR43:AR56)</f>
        <v>#DIV/0!</v>
      </c>
    </row>
    <row r="40" spans="5:49" x14ac:dyDescent="0.25">
      <c r="E40" s="21"/>
      <c r="F40" s="20"/>
      <c r="G40" s="20"/>
      <c r="H40" s="20"/>
      <c r="I40" s="20"/>
      <c r="J40" s="27" t="e">
        <f>'Aggregate Gradation'!#REF!</f>
        <v>#REF!</v>
      </c>
      <c r="K40" s="26" t="e">
        <f>'Aggregate Gradation'!#REF!</f>
        <v>#REF!</v>
      </c>
      <c r="L40" s="25" t="e">
        <f>'Aggregate Gradation'!#REF!</f>
        <v>#REF!</v>
      </c>
      <c r="M40" s="25" t="e">
        <f>'Aggregate Gradation'!#REF!</f>
        <v>#REF!</v>
      </c>
      <c r="N40" s="19"/>
      <c r="O40" s="20"/>
      <c r="P40" s="20"/>
      <c r="Q40" s="20"/>
      <c r="R40" s="20"/>
      <c r="T40" s="122"/>
      <c r="AF40" s="15" t="str">
        <f>"Nominal Maximum Size = "&amp;AG38</f>
        <v>Nominal Maximum Size = Pan</v>
      </c>
      <c r="AO40" s="18" t="s">
        <v>140</v>
      </c>
      <c r="AP40" s="113">
        <v>7.0000000000000007E-2</v>
      </c>
      <c r="AR40" s="141" t="s">
        <v>141</v>
      </c>
      <c r="AS40" s="20"/>
      <c r="AT40" s="20"/>
      <c r="AU40" s="20"/>
      <c r="AV40" s="18" t="s">
        <v>140</v>
      </c>
      <c r="AW40" s="102">
        <v>7.0000000000000007E-2</v>
      </c>
    </row>
    <row r="41" spans="5:49" x14ac:dyDescent="0.25">
      <c r="E41" s="21"/>
      <c r="F41" s="20"/>
      <c r="G41" s="20"/>
      <c r="H41" s="20"/>
      <c r="I41" s="20"/>
      <c r="J41" s="30" t="e">
        <f>'Aggregate Gradation'!#REF!</f>
        <v>#REF!</v>
      </c>
      <c r="K41" s="26" t="e">
        <f>'Aggregate Gradation'!#REF!</f>
        <v>#REF!</v>
      </c>
      <c r="L41" s="25">
        <f>'Aggregate Gradation'!E30</f>
        <v>0</v>
      </c>
      <c r="M41" s="25">
        <f>'Aggregate Gradation'!F30</f>
        <v>0</v>
      </c>
      <c r="N41" s="19"/>
      <c r="O41" s="20"/>
      <c r="P41" s="20"/>
      <c r="Q41" s="20"/>
      <c r="R41" s="20"/>
      <c r="AD41" s="92" t="s">
        <v>139</v>
      </c>
      <c r="AE41" s="45"/>
      <c r="AF41" s="45"/>
      <c r="AG41" s="45"/>
      <c r="AH41" s="91"/>
      <c r="AK41" s="140">
        <v>1</v>
      </c>
      <c r="AR41" s="21"/>
      <c r="AS41" s="20"/>
      <c r="AT41" s="20"/>
      <c r="AU41" s="20"/>
      <c r="AV41" s="20"/>
      <c r="AW41" s="19"/>
    </row>
    <row r="42" spans="5:49" x14ac:dyDescent="0.25">
      <c r="E42" s="21"/>
      <c r="F42" s="20"/>
      <c r="G42" s="20"/>
      <c r="H42" s="20"/>
      <c r="I42" s="20"/>
      <c r="J42" s="29" t="e">
        <f>'Aggregate Gradation'!#REF!</f>
        <v>#REF!</v>
      </c>
      <c r="K42" s="26" t="e">
        <f>'Aggregate Gradation'!#REF!</f>
        <v>#REF!</v>
      </c>
      <c r="L42" s="25">
        <f>'Aggregate Gradation'!E31</f>
        <v>0</v>
      </c>
      <c r="M42" s="25">
        <f>'Aggregate Gradation'!F31</f>
        <v>0</v>
      </c>
      <c r="N42" s="19"/>
      <c r="O42" s="20"/>
      <c r="P42" s="20"/>
      <c r="Q42" s="20"/>
      <c r="R42" s="20"/>
      <c r="AD42" s="18" t="s">
        <v>138</v>
      </c>
      <c r="AE42" s="17" t="s">
        <v>137</v>
      </c>
      <c r="AF42" s="111" t="str">
        <f>AM42</f>
        <v>% Passing</v>
      </c>
      <c r="AG42" s="111" t="str">
        <f>AL42</f>
        <v>Mesh</v>
      </c>
      <c r="AH42" s="139" t="s">
        <v>128</v>
      </c>
      <c r="AK42" s="60"/>
      <c r="AL42" s="43" t="str">
        <f>AD59</f>
        <v>Mesh</v>
      </c>
      <c r="AM42" s="137" t="str">
        <f>'Aggregate Gradation'!E13</f>
        <v>% Passing</v>
      </c>
      <c r="AN42" s="43" t="s">
        <v>136</v>
      </c>
      <c r="AO42" s="43" t="s">
        <v>119</v>
      </c>
      <c r="AP42" s="42" t="s">
        <v>118</v>
      </c>
      <c r="AQ42" s="138" t="s">
        <v>59</v>
      </c>
      <c r="AR42" s="21">
        <f>ROUND((AG39-$AH$74)*$AK$41,0)</f>
        <v>0</v>
      </c>
      <c r="AS42" s="43" t="str">
        <f>AD59</f>
        <v>Mesh</v>
      </c>
      <c r="AT42" s="137" t="str">
        <f>'Aggregate Gradation'!E13</f>
        <v>% Passing</v>
      </c>
      <c r="AU42" s="43" t="s">
        <v>135</v>
      </c>
      <c r="AV42" s="43" t="s">
        <v>119</v>
      </c>
      <c r="AW42" s="42" t="s">
        <v>118</v>
      </c>
    </row>
    <row r="43" spans="5:49" x14ac:dyDescent="0.25">
      <c r="E43" s="21"/>
      <c r="F43" s="20"/>
      <c r="G43" s="20"/>
      <c r="H43" s="20"/>
      <c r="I43" s="20"/>
      <c r="J43" s="28" t="e">
        <f>'Aggregate Gradation'!#REF!</f>
        <v>#REF!</v>
      </c>
      <c r="K43" s="26" t="e">
        <f>'Aggregate Gradation'!#REF!</f>
        <v>#REF!</v>
      </c>
      <c r="L43" s="25">
        <f>'Aggregate Gradation'!E32</f>
        <v>0</v>
      </c>
      <c r="M43" s="25">
        <f>'Aggregate Gradation'!F32</f>
        <v>0</v>
      </c>
      <c r="N43" s="19"/>
      <c r="O43" s="20"/>
      <c r="P43" s="20"/>
      <c r="Q43" s="20"/>
      <c r="R43" s="20"/>
      <c r="AD43" s="60">
        <v>1</v>
      </c>
      <c r="AE43" s="43">
        <v>1</v>
      </c>
      <c r="AF43" s="136" t="str">
        <f>AM56</f>
        <v/>
      </c>
      <c r="AG43" s="136" t="str">
        <f>AL56</f>
        <v>Pan</v>
      </c>
      <c r="AH43" s="135">
        <f>AH74</f>
        <v>0</v>
      </c>
      <c r="AK43" s="21">
        <f t="shared" ref="AK43:AK56" si="1">ROUND((AH61-$AH$74)*$AK$41,0)</f>
        <v>131</v>
      </c>
      <c r="AL43" s="20" t="str">
        <f t="shared" ref="AL43:AL56" si="2">AD61</f>
        <v>2 in.</v>
      </c>
      <c r="AM43" s="32" t="str">
        <f>IF('Aggregate Gradation'!E15=1,NA(),'Aggregate Gradation'!E14)</f>
        <v/>
      </c>
      <c r="AN43" s="32" t="e">
        <f t="shared" ref="AN43:AN55" si="3">IF(AL43=$AG$38,1,NA())</f>
        <v>#N/A</v>
      </c>
      <c r="AO43" s="32" t="e">
        <f>AP38*AK43-AP40</f>
        <v>#DIV/0!</v>
      </c>
      <c r="AP43" s="131" t="e">
        <f>AP38*AK43+AP40</f>
        <v>#DIV/0!</v>
      </c>
      <c r="AR43" s="21" t="str">
        <f t="shared" ref="AR43:AR56" si="4">IF(AK43&gt;$AR$42,"",AK43)</f>
        <v/>
      </c>
      <c r="AS43" s="20"/>
      <c r="AT43" s="32" t="str">
        <f t="shared" ref="AT43:AT56" si="5">IF(AK43&gt;$AR$42,"",AM43)</f>
        <v/>
      </c>
      <c r="AU43" s="32" t="e">
        <f>AK43*$AW$38+$AW$39</f>
        <v>#DIV/0!</v>
      </c>
      <c r="AV43" s="32" t="e">
        <f>AU43-$AW$40</f>
        <v>#DIV/0!</v>
      </c>
      <c r="AW43" s="131" t="str">
        <f t="shared" ref="AW43:AW56" si="6">IF(ISNUMBER(AU43),AU43+$AW$40,"")</f>
        <v/>
      </c>
    </row>
    <row r="44" spans="5:49" x14ac:dyDescent="0.25">
      <c r="E44" s="21"/>
      <c r="F44" s="20"/>
      <c r="G44" s="20"/>
      <c r="H44" s="20"/>
      <c r="I44" s="20"/>
      <c r="J44" s="27" t="e">
        <f>'Aggregate Gradation'!#REF!</f>
        <v>#REF!</v>
      </c>
      <c r="K44" s="26" t="e">
        <f>'Aggregate Gradation'!#REF!</f>
        <v>#REF!</v>
      </c>
      <c r="L44" s="25">
        <f>'Aggregate Gradation'!E33</f>
        <v>0</v>
      </c>
      <c r="M44" s="25">
        <f>'Aggregate Gradation'!F33</f>
        <v>0</v>
      </c>
      <c r="N44" s="19"/>
      <c r="O44" s="20"/>
      <c r="P44" s="20"/>
      <c r="Q44" s="20"/>
      <c r="R44" s="20"/>
      <c r="AD44" s="21">
        <v>2</v>
      </c>
      <c r="AE44" s="20">
        <f t="shared" ref="AE44:AE56" si="7">IF(ISNUMBER(AF44),IF(AF43&lt;=0.9,AE43+1,0),0)</f>
        <v>0</v>
      </c>
      <c r="AF44" s="108" t="str">
        <f>AM55</f>
        <v/>
      </c>
      <c r="AG44" s="108" t="str">
        <f>AL55</f>
        <v>No. 200</v>
      </c>
      <c r="AH44" s="134">
        <f>AH73</f>
        <v>6.9367217454368229</v>
      </c>
      <c r="AK44" s="21">
        <f t="shared" si="1"/>
        <v>115</v>
      </c>
      <c r="AL44" s="20" t="str">
        <f t="shared" si="2"/>
        <v>1 1/2 in.</v>
      </c>
      <c r="AM44" s="32" t="str">
        <f>IF('Aggregate Gradation'!E16=1,NA(),'Aggregate Gradation'!E15)</f>
        <v/>
      </c>
      <c r="AN44" s="32" t="e">
        <f t="shared" si="3"/>
        <v>#N/A</v>
      </c>
      <c r="AO44" s="32" t="e">
        <f t="shared" ref="AO44:AO56" si="8">IF(ISNA(AN44),NA(),AN44-$AP$40)</f>
        <v>#N/A</v>
      </c>
      <c r="AP44" s="131" t="e">
        <f t="shared" ref="AP44:AP56" si="9">IF(ISNA(AN44),NA(),AN44+$AP$40)</f>
        <v>#N/A</v>
      </c>
      <c r="AR44" s="21" t="str">
        <f t="shared" si="4"/>
        <v/>
      </c>
      <c r="AS44" s="20"/>
      <c r="AT44" s="32" t="str">
        <f t="shared" si="5"/>
        <v/>
      </c>
      <c r="AU44" s="32" t="e">
        <f>AK44*$AW$38+$AW$39</f>
        <v>#DIV/0!</v>
      </c>
      <c r="AV44" s="32" t="e">
        <f>AU44-$AW$40</f>
        <v>#DIV/0!</v>
      </c>
      <c r="AW44" s="131" t="str">
        <f t="shared" si="6"/>
        <v/>
      </c>
    </row>
    <row r="45" spans="5:49" x14ac:dyDescent="0.25">
      <c r="E45" s="21"/>
      <c r="F45" s="20"/>
      <c r="G45" s="20"/>
      <c r="H45" s="20"/>
      <c r="I45" s="20"/>
      <c r="J45" s="27" t="e">
        <f>'Aggregate Gradation'!#REF!</f>
        <v>#REF!</v>
      </c>
      <c r="K45" s="26" t="e">
        <f>'Aggregate Gradation'!#REF!</f>
        <v>#REF!</v>
      </c>
      <c r="L45" s="25">
        <f>'Aggregate Gradation'!E34</f>
        <v>0</v>
      </c>
      <c r="M45" s="25">
        <f>'Aggregate Gradation'!F34</f>
        <v>0</v>
      </c>
      <c r="N45" s="19"/>
      <c r="O45" s="20"/>
      <c r="P45" s="20"/>
      <c r="Q45" s="20"/>
      <c r="R45" s="20"/>
      <c r="AD45" s="21">
        <v>3</v>
      </c>
      <c r="AE45" s="20">
        <f t="shared" si="7"/>
        <v>0</v>
      </c>
      <c r="AF45" s="108" t="str">
        <f>AM54</f>
        <v/>
      </c>
      <c r="AG45" s="108" t="str">
        <f>AL54</f>
        <v>No. 100</v>
      </c>
      <c r="AH45" s="134">
        <f>AH72</f>
        <v>9.5045994842303667</v>
      </c>
      <c r="AK45" s="21">
        <f t="shared" si="1"/>
        <v>96</v>
      </c>
      <c r="AL45" s="20" t="str">
        <f t="shared" si="2"/>
        <v>1 in.</v>
      </c>
      <c r="AM45" s="32" t="str">
        <f>IF('Aggregate Gradation'!E17=1,NA(),'Aggregate Gradation'!E16)</f>
        <v/>
      </c>
      <c r="AN45" s="32" t="e">
        <f t="shared" si="3"/>
        <v>#N/A</v>
      </c>
      <c r="AO45" s="32" t="e">
        <f t="shared" si="8"/>
        <v>#N/A</v>
      </c>
      <c r="AP45" s="131" t="e">
        <f t="shared" si="9"/>
        <v>#N/A</v>
      </c>
      <c r="AR45" s="21" t="str">
        <f t="shared" si="4"/>
        <v/>
      </c>
      <c r="AS45" s="20"/>
      <c r="AT45" s="32" t="str">
        <f t="shared" si="5"/>
        <v/>
      </c>
      <c r="AU45" s="32" t="e">
        <f>AK45*$AW$38+$AW$39</f>
        <v>#DIV/0!</v>
      </c>
      <c r="AV45" s="32" t="e">
        <f>AU45-$AW$40</f>
        <v>#DIV/0!</v>
      </c>
      <c r="AW45" s="131" t="str">
        <f t="shared" si="6"/>
        <v/>
      </c>
    </row>
    <row r="46" spans="5:49" x14ac:dyDescent="0.25">
      <c r="E46" s="21"/>
      <c r="F46" s="20"/>
      <c r="G46" s="20"/>
      <c r="H46" s="20"/>
      <c r="I46" s="20"/>
      <c r="J46" s="27" t="e">
        <f>'Aggregate Gradation'!#REF!</f>
        <v>#REF!</v>
      </c>
      <c r="K46" s="26" t="e">
        <f>'Aggregate Gradation'!#REF!</f>
        <v>#REF!</v>
      </c>
      <c r="L46" s="25">
        <f>'Aggregate Gradation'!E35</f>
        <v>0</v>
      </c>
      <c r="M46" s="25">
        <f>'Aggregate Gradation'!F35</f>
        <v>0</v>
      </c>
      <c r="N46" s="19"/>
      <c r="O46" s="20"/>
      <c r="P46" s="20"/>
      <c r="Q46" s="20"/>
      <c r="R46" s="20"/>
      <c r="AD46" s="21">
        <v>4</v>
      </c>
      <c r="AE46" s="20">
        <f t="shared" si="7"/>
        <v>0</v>
      </c>
      <c r="AF46" s="108" t="str">
        <f>AM53</f>
        <v/>
      </c>
      <c r="AG46" s="108" t="str">
        <f>AL53</f>
        <v>No. 50</v>
      </c>
      <c r="AH46" s="134">
        <f>AH71</f>
        <v>12.964041189051768</v>
      </c>
      <c r="AK46" s="21">
        <f t="shared" si="1"/>
        <v>84</v>
      </c>
      <c r="AL46" s="20" t="str">
        <f t="shared" si="2"/>
        <v>3/4 in.</v>
      </c>
      <c r="AM46" s="32" t="str">
        <f>IF('Aggregate Gradation'!E18=1,NA(),'Aggregate Gradation'!E17)</f>
        <v/>
      </c>
      <c r="AN46" s="32" t="e">
        <f t="shared" si="3"/>
        <v>#N/A</v>
      </c>
      <c r="AO46" s="32" t="e">
        <f t="shared" si="8"/>
        <v>#N/A</v>
      </c>
      <c r="AP46" s="131" t="e">
        <f t="shared" si="9"/>
        <v>#N/A</v>
      </c>
      <c r="AR46" s="21" t="str">
        <f t="shared" si="4"/>
        <v/>
      </c>
      <c r="AS46" s="20"/>
      <c r="AT46" s="32" t="str">
        <f t="shared" si="5"/>
        <v/>
      </c>
      <c r="AU46" s="32" t="e">
        <f>AK46*$AW$38+$AW$39</f>
        <v>#DIV/0!</v>
      </c>
      <c r="AV46" s="32" t="e">
        <f>AU46-$AW$40</f>
        <v>#DIV/0!</v>
      </c>
      <c r="AW46" s="131" t="str">
        <f t="shared" si="6"/>
        <v/>
      </c>
    </row>
    <row r="47" spans="5:49" x14ac:dyDescent="0.25">
      <c r="E47" s="21"/>
      <c r="F47" s="20"/>
      <c r="G47" s="20"/>
      <c r="H47" s="20"/>
      <c r="I47" s="20"/>
      <c r="J47" s="27" t="e">
        <f>'Aggregate Gradation'!#REF!</f>
        <v>#REF!</v>
      </c>
      <c r="K47" s="26" t="e">
        <f>'Aggregate Gradation'!#REF!</f>
        <v>#REF!</v>
      </c>
      <c r="L47" s="25">
        <f>'Aggregate Gradation'!E36</f>
        <v>0</v>
      </c>
      <c r="M47" s="25">
        <f>'Aggregate Gradation'!F36</f>
        <v>0</v>
      </c>
      <c r="N47" s="19"/>
      <c r="O47" s="20"/>
      <c r="P47" s="20"/>
      <c r="Q47" s="20"/>
      <c r="R47" s="20"/>
      <c r="AD47" s="21">
        <v>5</v>
      </c>
      <c r="AE47" s="20">
        <f t="shared" si="7"/>
        <v>0</v>
      </c>
      <c r="AF47" s="108" t="str">
        <f>AM52</f>
        <v/>
      </c>
      <c r="AG47" s="108" t="str">
        <f>AL52</f>
        <v>No. 30</v>
      </c>
      <c r="AH47" s="134">
        <f>AH70</f>
        <v>17.722812162406921</v>
      </c>
      <c r="AK47" s="21">
        <f t="shared" si="1"/>
        <v>70</v>
      </c>
      <c r="AL47" s="20" t="str">
        <f t="shared" si="2"/>
        <v>1/2 in.</v>
      </c>
      <c r="AM47" s="32" t="str">
        <f>IF('Aggregate Gradation'!E19=1,NA(),'Aggregate Gradation'!E18)</f>
        <v/>
      </c>
      <c r="AN47" s="32" t="e">
        <f t="shared" si="3"/>
        <v>#N/A</v>
      </c>
      <c r="AO47" s="32" t="e">
        <f t="shared" si="8"/>
        <v>#N/A</v>
      </c>
      <c r="AP47" s="131" t="e">
        <f t="shared" si="9"/>
        <v>#N/A</v>
      </c>
      <c r="AR47" s="21" t="str">
        <f t="shared" si="4"/>
        <v/>
      </c>
      <c r="AS47" s="20"/>
      <c r="AT47" s="32" t="str">
        <f t="shared" si="5"/>
        <v/>
      </c>
      <c r="AU47" s="32" t="e">
        <f t="shared" ref="AU47:AU56" si="10">AR47*$AW$38+$AW$39</f>
        <v>#VALUE!</v>
      </c>
      <c r="AV47" s="32" t="str">
        <f t="shared" ref="AV47:AV56" si="11">IF(ISNUMBER(AU47),AU47-$AW$40,"")</f>
        <v/>
      </c>
      <c r="AW47" s="131" t="str">
        <f t="shared" si="6"/>
        <v/>
      </c>
    </row>
    <row r="48" spans="5:49" x14ac:dyDescent="0.25">
      <c r="E48" s="21"/>
      <c r="F48" s="20"/>
      <c r="G48" s="20"/>
      <c r="H48" s="20"/>
      <c r="I48" s="20"/>
      <c r="J48" s="27" t="e">
        <f>'Aggregate Gradation'!#REF!</f>
        <v>#REF!</v>
      </c>
      <c r="K48" s="26" t="e">
        <f>'Aggregate Gradation'!#REF!</f>
        <v>#REF!</v>
      </c>
      <c r="L48" s="25">
        <f>'Aggregate Gradation'!E37</f>
        <v>0</v>
      </c>
      <c r="M48" s="25">
        <f>'Aggregate Gradation'!F37</f>
        <v>0</v>
      </c>
      <c r="N48" s="19"/>
      <c r="O48" s="20"/>
      <c r="P48" s="20"/>
      <c r="Q48" s="20"/>
      <c r="R48" s="20"/>
      <c r="AD48" s="21">
        <v>6</v>
      </c>
      <c r="AE48" s="20">
        <f t="shared" si="7"/>
        <v>0</v>
      </c>
      <c r="AF48" s="108" t="str">
        <f>AM51</f>
        <v/>
      </c>
      <c r="AG48" s="108" t="str">
        <f>AL51</f>
        <v>No. 16</v>
      </c>
      <c r="AH48" s="134">
        <f>AH69</f>
        <v>24.210074876744265</v>
      </c>
      <c r="AK48" s="21">
        <f t="shared" si="1"/>
        <v>62</v>
      </c>
      <c r="AL48" s="20" t="str">
        <f t="shared" si="2"/>
        <v>3/8 in.</v>
      </c>
      <c r="AM48" s="32" t="str">
        <f>IF('Aggregate Gradation'!E20=1,NA(),'Aggregate Gradation'!E19)</f>
        <v/>
      </c>
      <c r="AN48" s="32" t="e">
        <f t="shared" si="3"/>
        <v>#N/A</v>
      </c>
      <c r="AO48" s="32" t="e">
        <f t="shared" si="8"/>
        <v>#N/A</v>
      </c>
      <c r="AP48" s="131" t="e">
        <f t="shared" si="9"/>
        <v>#N/A</v>
      </c>
      <c r="AR48" s="21" t="str">
        <f t="shared" si="4"/>
        <v/>
      </c>
      <c r="AS48" s="20"/>
      <c r="AT48" s="32" t="str">
        <f t="shared" si="5"/>
        <v/>
      </c>
      <c r="AU48" s="32" t="e">
        <f t="shared" si="10"/>
        <v>#VALUE!</v>
      </c>
      <c r="AV48" s="32" t="str">
        <f t="shared" si="11"/>
        <v/>
      </c>
      <c r="AW48" s="131" t="str">
        <f t="shared" si="6"/>
        <v/>
      </c>
    </row>
    <row r="49" spans="5:49" x14ac:dyDescent="0.25">
      <c r="E49" s="21"/>
      <c r="F49" s="20"/>
      <c r="G49" s="20"/>
      <c r="H49" s="20"/>
      <c r="I49" s="20"/>
      <c r="J49" s="27" t="e">
        <f>'Aggregate Gradation'!#REF!</f>
        <v>#REF!</v>
      </c>
      <c r="K49" s="26" t="e">
        <f>'Aggregate Gradation'!#REF!</f>
        <v>#REF!</v>
      </c>
      <c r="L49" s="25">
        <f>'Aggregate Gradation'!E38</f>
        <v>0</v>
      </c>
      <c r="M49" s="25">
        <f>'Aggregate Gradation'!F38</f>
        <v>0</v>
      </c>
      <c r="N49" s="19"/>
      <c r="O49" s="20"/>
      <c r="P49" s="20"/>
      <c r="Q49" s="20"/>
      <c r="R49" s="20"/>
      <c r="AD49" s="21">
        <v>7</v>
      </c>
      <c r="AE49" s="20">
        <f t="shared" si="7"/>
        <v>0</v>
      </c>
      <c r="AF49" s="108" t="str">
        <f>AM50</f>
        <v/>
      </c>
      <c r="AG49" s="108" t="str">
        <f>AL50</f>
        <v>No. 8</v>
      </c>
      <c r="AH49" s="134">
        <f>AH68</f>
        <v>33.071936900670877</v>
      </c>
      <c r="AK49" s="21">
        <f t="shared" si="1"/>
        <v>45</v>
      </c>
      <c r="AL49" s="20" t="str">
        <f t="shared" si="2"/>
        <v>No. 4</v>
      </c>
      <c r="AM49" s="32" t="str">
        <f>IF('Aggregate Gradation'!E21=1,NA(),'Aggregate Gradation'!E20)</f>
        <v/>
      </c>
      <c r="AN49" s="32" t="e">
        <f t="shared" si="3"/>
        <v>#N/A</v>
      </c>
      <c r="AO49" s="32" t="e">
        <f t="shared" si="8"/>
        <v>#N/A</v>
      </c>
      <c r="AP49" s="131" t="e">
        <f t="shared" si="9"/>
        <v>#N/A</v>
      </c>
      <c r="AR49" s="21" t="str">
        <f t="shared" si="4"/>
        <v/>
      </c>
      <c r="AS49" s="20"/>
      <c r="AT49" s="32" t="str">
        <f t="shared" si="5"/>
        <v/>
      </c>
      <c r="AU49" s="32" t="e">
        <f t="shared" si="10"/>
        <v>#VALUE!</v>
      </c>
      <c r="AV49" s="32" t="str">
        <f t="shared" si="11"/>
        <v/>
      </c>
      <c r="AW49" s="131" t="str">
        <f t="shared" si="6"/>
        <v/>
      </c>
    </row>
    <row r="50" spans="5:49" x14ac:dyDescent="0.25">
      <c r="E50" s="21"/>
      <c r="F50" s="20"/>
      <c r="G50" s="20"/>
      <c r="H50" s="20"/>
      <c r="I50" s="20"/>
      <c r="J50" s="27" t="e">
        <f>'Aggregate Gradation'!#REF!</f>
        <v>#REF!</v>
      </c>
      <c r="K50" s="26" t="e">
        <f>'Aggregate Gradation'!#REF!</f>
        <v>#REF!</v>
      </c>
      <c r="L50" s="25">
        <f>'Aggregate Gradation'!E39</f>
        <v>0</v>
      </c>
      <c r="M50" s="25">
        <f>'Aggregate Gradation'!F39</f>
        <v>0</v>
      </c>
      <c r="N50" s="19"/>
      <c r="O50" s="20"/>
      <c r="P50" s="20"/>
      <c r="Q50" s="20"/>
      <c r="R50" s="20"/>
      <c r="AD50" s="21">
        <v>8</v>
      </c>
      <c r="AE50" s="20">
        <f t="shared" si="7"/>
        <v>0</v>
      </c>
      <c r="AF50" s="108" t="str">
        <f>AM49</f>
        <v/>
      </c>
      <c r="AG50" s="108" t="str">
        <f>AL49</f>
        <v>No. 4</v>
      </c>
      <c r="AH50" s="134">
        <f>AH67</f>
        <v>45.177597175157636</v>
      </c>
      <c r="AK50" s="21">
        <f t="shared" si="1"/>
        <v>33</v>
      </c>
      <c r="AL50" s="20" t="str">
        <f t="shared" si="2"/>
        <v>No. 8</v>
      </c>
      <c r="AM50" s="32" t="str">
        <f>IF('Aggregate Gradation'!E22=1,NA(),'Aggregate Gradation'!E21)</f>
        <v/>
      </c>
      <c r="AN50" s="32" t="e">
        <f t="shared" si="3"/>
        <v>#N/A</v>
      </c>
      <c r="AO50" s="32" t="e">
        <f t="shared" si="8"/>
        <v>#N/A</v>
      </c>
      <c r="AP50" s="131" t="e">
        <f t="shared" si="9"/>
        <v>#N/A</v>
      </c>
      <c r="AR50" s="21" t="str">
        <f t="shared" si="4"/>
        <v/>
      </c>
      <c r="AS50" s="20"/>
      <c r="AT50" s="32" t="str">
        <f t="shared" si="5"/>
        <v/>
      </c>
      <c r="AU50" s="32" t="e">
        <f t="shared" si="10"/>
        <v>#VALUE!</v>
      </c>
      <c r="AV50" s="32" t="str">
        <f t="shared" si="11"/>
        <v/>
      </c>
      <c r="AW50" s="131" t="str">
        <f t="shared" si="6"/>
        <v/>
      </c>
    </row>
    <row r="51" spans="5:49" x14ac:dyDescent="0.25">
      <c r="E51" s="21"/>
      <c r="F51" s="20">
        <f>'Aggregate Gradation'!B40</f>
        <v>0</v>
      </c>
      <c r="G51" s="20"/>
      <c r="H51" s="20"/>
      <c r="I51" s="20"/>
      <c r="J51" s="24" t="e">
        <f>'Aggregate Gradation'!#REF!</f>
        <v>#REF!</v>
      </c>
      <c r="K51" s="23" t="e">
        <f>'Aggregate Gradation'!#REF!</f>
        <v>#REF!</v>
      </c>
      <c r="L51" s="22">
        <f>'Aggregate Gradation'!E40</f>
        <v>0</v>
      </c>
      <c r="M51" s="22">
        <f>'Aggregate Gradation'!F40</f>
        <v>0</v>
      </c>
      <c r="N51" s="19"/>
      <c r="O51" s="20"/>
      <c r="P51" s="20"/>
      <c r="Q51" s="20"/>
      <c r="R51" s="20"/>
      <c r="AD51" s="21">
        <v>9</v>
      </c>
      <c r="AE51" s="20">
        <f t="shared" si="7"/>
        <v>0</v>
      </c>
      <c r="AF51" s="108" t="str">
        <f>AM48</f>
        <v/>
      </c>
      <c r="AG51" s="108" t="str">
        <f>AL48</f>
        <v>3/8 in.</v>
      </c>
      <c r="AH51" s="134">
        <f>AH66</f>
        <v>61.685236282952467</v>
      </c>
      <c r="AK51" s="21">
        <f t="shared" si="1"/>
        <v>24</v>
      </c>
      <c r="AL51" s="20" t="str">
        <f t="shared" si="2"/>
        <v>No. 16</v>
      </c>
      <c r="AM51" s="32" t="str">
        <f>IF('Aggregate Gradation'!E23=1,NA(),'Aggregate Gradation'!E22)</f>
        <v/>
      </c>
      <c r="AN51" s="32" t="e">
        <f t="shared" si="3"/>
        <v>#N/A</v>
      </c>
      <c r="AO51" s="32" t="e">
        <f t="shared" si="8"/>
        <v>#N/A</v>
      </c>
      <c r="AP51" s="131" t="e">
        <f t="shared" si="9"/>
        <v>#N/A</v>
      </c>
      <c r="AR51" s="21" t="str">
        <f t="shared" si="4"/>
        <v/>
      </c>
      <c r="AS51" s="20"/>
      <c r="AT51" s="32" t="str">
        <f t="shared" si="5"/>
        <v/>
      </c>
      <c r="AU51" s="32" t="e">
        <f t="shared" si="10"/>
        <v>#VALUE!</v>
      </c>
      <c r="AV51" s="32" t="str">
        <f t="shared" si="11"/>
        <v/>
      </c>
      <c r="AW51" s="131" t="str">
        <f t="shared" si="6"/>
        <v/>
      </c>
    </row>
    <row r="52" spans="5:49" x14ac:dyDescent="0.25">
      <c r="E52" s="18"/>
      <c r="F52" s="17"/>
      <c r="G52" s="17"/>
      <c r="H52" s="17"/>
      <c r="I52" s="17"/>
      <c r="J52" s="17"/>
      <c r="K52" s="17"/>
      <c r="L52" s="17"/>
      <c r="M52" s="17"/>
      <c r="N52" s="16"/>
      <c r="O52" s="20"/>
      <c r="P52" s="20"/>
      <c r="Q52" s="20"/>
      <c r="R52" s="20"/>
      <c r="AD52" s="21">
        <v>10</v>
      </c>
      <c r="AE52" s="20">
        <f t="shared" si="7"/>
        <v>0</v>
      </c>
      <c r="AF52" s="108" t="str">
        <f>AM47</f>
        <v/>
      </c>
      <c r="AG52" s="108" t="str">
        <f>AL47</f>
        <v>1/2 in.</v>
      </c>
      <c r="AH52" s="134">
        <f>AH65</f>
        <v>70.260570918450924</v>
      </c>
      <c r="AK52" s="21">
        <f t="shared" si="1"/>
        <v>18</v>
      </c>
      <c r="AL52" s="20" t="str">
        <f t="shared" si="2"/>
        <v>No. 30</v>
      </c>
      <c r="AM52" s="32" t="str">
        <f>IF('Aggregate Gradation'!E24=1,NA(),'Aggregate Gradation'!E23)</f>
        <v/>
      </c>
      <c r="AN52" s="32" t="e">
        <f t="shared" si="3"/>
        <v>#N/A</v>
      </c>
      <c r="AO52" s="32" t="e">
        <f t="shared" si="8"/>
        <v>#N/A</v>
      </c>
      <c r="AP52" s="131" t="e">
        <f t="shared" si="9"/>
        <v>#N/A</v>
      </c>
      <c r="AR52" s="21" t="str">
        <f t="shared" si="4"/>
        <v/>
      </c>
      <c r="AS52" s="20"/>
      <c r="AT52" s="32" t="str">
        <f t="shared" si="5"/>
        <v/>
      </c>
      <c r="AU52" s="32" t="e">
        <f t="shared" si="10"/>
        <v>#VALUE!</v>
      </c>
      <c r="AV52" s="32" t="str">
        <f t="shared" si="11"/>
        <v/>
      </c>
      <c r="AW52" s="131" t="str">
        <f t="shared" si="6"/>
        <v/>
      </c>
    </row>
    <row r="53" spans="5:49" x14ac:dyDescent="0.25">
      <c r="AD53" s="21">
        <v>11</v>
      </c>
      <c r="AE53" s="20">
        <f t="shared" si="7"/>
        <v>0</v>
      </c>
      <c r="AF53" s="108" t="str">
        <f>AM46</f>
        <v/>
      </c>
      <c r="AG53" s="108" t="str">
        <f>AL46</f>
        <v>3/4 in.</v>
      </c>
      <c r="AH53" s="134">
        <f>AH64</f>
        <v>84.224631674288489</v>
      </c>
      <c r="AK53" s="21">
        <f t="shared" si="1"/>
        <v>13</v>
      </c>
      <c r="AL53" s="20" t="str">
        <f t="shared" si="2"/>
        <v>No. 50</v>
      </c>
      <c r="AM53" s="32" t="str">
        <f>IF('Aggregate Gradation'!E25=1,NA(),'Aggregate Gradation'!E24)</f>
        <v/>
      </c>
      <c r="AN53" s="32" t="e">
        <f t="shared" si="3"/>
        <v>#N/A</v>
      </c>
      <c r="AO53" s="32" t="e">
        <f t="shared" si="8"/>
        <v>#N/A</v>
      </c>
      <c r="AP53" s="131" t="e">
        <f t="shared" si="9"/>
        <v>#N/A</v>
      </c>
      <c r="AR53" s="21" t="str">
        <f t="shared" si="4"/>
        <v/>
      </c>
      <c r="AS53" s="20"/>
      <c r="AT53" s="32" t="str">
        <f t="shared" si="5"/>
        <v/>
      </c>
      <c r="AU53" s="32" t="e">
        <f t="shared" si="10"/>
        <v>#VALUE!</v>
      </c>
      <c r="AV53" s="32" t="str">
        <f t="shared" si="11"/>
        <v/>
      </c>
      <c r="AW53" s="131" t="str">
        <f t="shared" si="6"/>
        <v/>
      </c>
    </row>
    <row r="54" spans="5:49" x14ac:dyDescent="0.25">
      <c r="AD54" s="21">
        <v>12</v>
      </c>
      <c r="AE54" s="20">
        <f t="shared" si="7"/>
        <v>0</v>
      </c>
      <c r="AF54" s="108" t="str">
        <f>AM45</f>
        <v/>
      </c>
      <c r="AG54" s="108" t="str">
        <f>AL45</f>
        <v>1 in.</v>
      </c>
      <c r="AH54" s="134">
        <f>AH63</f>
        <v>95.978768337151067</v>
      </c>
      <c r="AK54" s="21">
        <f t="shared" si="1"/>
        <v>10</v>
      </c>
      <c r="AL54" s="20" t="str">
        <f t="shared" si="2"/>
        <v>No. 100</v>
      </c>
      <c r="AM54" s="32" t="str">
        <f>IF('Aggregate Gradation'!E26=1,NA(),'Aggregate Gradation'!E25)</f>
        <v/>
      </c>
      <c r="AN54" s="32" t="e">
        <f t="shared" si="3"/>
        <v>#N/A</v>
      </c>
      <c r="AO54" s="32" t="e">
        <f t="shared" si="8"/>
        <v>#N/A</v>
      </c>
      <c r="AP54" s="131" t="e">
        <f t="shared" si="9"/>
        <v>#N/A</v>
      </c>
      <c r="AR54" s="21" t="str">
        <f t="shared" si="4"/>
        <v/>
      </c>
      <c r="AS54" s="20"/>
      <c r="AT54" s="32" t="str">
        <f t="shared" si="5"/>
        <v/>
      </c>
      <c r="AU54" s="32" t="e">
        <f t="shared" si="10"/>
        <v>#VALUE!</v>
      </c>
      <c r="AV54" s="32" t="str">
        <f t="shared" si="11"/>
        <v/>
      </c>
      <c r="AW54" s="131" t="str">
        <f t="shared" si="6"/>
        <v/>
      </c>
    </row>
    <row r="55" spans="5:49" x14ac:dyDescent="0.25">
      <c r="AD55" s="21">
        <v>13</v>
      </c>
      <c r="AE55" s="20">
        <f t="shared" si="7"/>
        <v>0</v>
      </c>
      <c r="AF55" s="108" t="str">
        <f>AM44</f>
        <v/>
      </c>
      <c r="AG55" s="108" t="str">
        <f>AL44</f>
        <v>1 1/2 in.</v>
      </c>
      <c r="AH55" s="134">
        <f>AH62</f>
        <v>115.19038744950137</v>
      </c>
      <c r="AK55" s="21">
        <f t="shared" si="1"/>
        <v>7</v>
      </c>
      <c r="AL55" s="20" t="str">
        <f t="shared" si="2"/>
        <v>No. 200</v>
      </c>
      <c r="AM55" s="32" t="str">
        <f>IF('Aggregate Gradation'!E27=1,NA(),'Aggregate Gradation'!E26)</f>
        <v/>
      </c>
      <c r="AN55" s="32" t="e">
        <f t="shared" si="3"/>
        <v>#N/A</v>
      </c>
      <c r="AO55" s="32" t="e">
        <f t="shared" si="8"/>
        <v>#N/A</v>
      </c>
      <c r="AP55" s="131" t="e">
        <f t="shared" si="9"/>
        <v>#N/A</v>
      </c>
      <c r="AR55" s="21" t="str">
        <f t="shared" si="4"/>
        <v/>
      </c>
      <c r="AS55" s="20"/>
      <c r="AT55" s="32" t="str">
        <f t="shared" si="5"/>
        <v/>
      </c>
      <c r="AU55" s="32" t="e">
        <f t="shared" si="10"/>
        <v>#VALUE!</v>
      </c>
      <c r="AV55" s="32" t="str">
        <f t="shared" si="11"/>
        <v/>
      </c>
      <c r="AW55" s="131" t="str">
        <f t="shared" si="6"/>
        <v/>
      </c>
    </row>
    <row r="56" spans="5:49" x14ac:dyDescent="0.25">
      <c r="AD56" s="18">
        <v>14</v>
      </c>
      <c r="AE56" s="17">
        <f t="shared" si="7"/>
        <v>0</v>
      </c>
      <c r="AF56" s="111" t="str">
        <f>AM43</f>
        <v/>
      </c>
      <c r="AG56" s="111" t="str">
        <f>AL43</f>
        <v>2 in.</v>
      </c>
      <c r="AH56" s="133">
        <f>AH61</f>
        <v>131.11086134225255</v>
      </c>
      <c r="AK56" s="18">
        <f t="shared" si="1"/>
        <v>0</v>
      </c>
      <c r="AL56" s="17" t="str">
        <f t="shared" si="2"/>
        <v>Pan</v>
      </c>
      <c r="AM56" s="132" t="str">
        <f>'Aggregate Gradation'!E27</f>
        <v/>
      </c>
      <c r="AN56" s="132">
        <v>0</v>
      </c>
      <c r="AO56" s="103">
        <f t="shared" si="8"/>
        <v>-7.0000000000000007E-2</v>
      </c>
      <c r="AP56" s="102">
        <f t="shared" si="9"/>
        <v>7.0000000000000007E-2</v>
      </c>
      <c r="AR56" s="21">
        <f t="shared" si="4"/>
        <v>0</v>
      </c>
      <c r="AS56" s="20"/>
      <c r="AT56" s="32" t="str">
        <f t="shared" si="5"/>
        <v/>
      </c>
      <c r="AU56" s="32" t="e">
        <f t="shared" si="10"/>
        <v>#DIV/0!</v>
      </c>
      <c r="AV56" s="32" t="str">
        <f t="shared" si="11"/>
        <v/>
      </c>
      <c r="AW56" s="131" t="str">
        <f t="shared" si="6"/>
        <v/>
      </c>
    </row>
    <row r="57" spans="5:49" x14ac:dyDescent="0.25">
      <c r="AR57" s="21"/>
      <c r="AS57" s="20"/>
      <c r="AT57" s="20"/>
      <c r="AU57" s="20"/>
      <c r="AV57" s="20"/>
      <c r="AW57" s="19"/>
    </row>
    <row r="58" spans="5:49" x14ac:dyDescent="0.25">
      <c r="I58" s="122" t="s">
        <v>134</v>
      </c>
      <c r="J58" s="126" t="e">
        <f>I67/I68</f>
        <v>#VALUE!</v>
      </c>
      <c r="AD58" s="92" t="s">
        <v>133</v>
      </c>
      <c r="AE58" s="45"/>
      <c r="AF58" s="45"/>
      <c r="AG58" s="45"/>
      <c r="AH58" s="45"/>
      <c r="AI58" s="91"/>
      <c r="AR58" s="21"/>
      <c r="AS58" s="20"/>
      <c r="AT58" s="20"/>
      <c r="AU58" s="20"/>
      <c r="AV58" s="20"/>
      <c r="AW58" s="19"/>
    </row>
    <row r="59" spans="5:49" x14ac:dyDescent="0.25">
      <c r="AD59" s="60" t="s">
        <v>132</v>
      </c>
      <c r="AE59" s="43" t="s">
        <v>131</v>
      </c>
      <c r="AF59" s="43" t="s">
        <v>130</v>
      </c>
      <c r="AG59" s="43" t="s">
        <v>129</v>
      </c>
      <c r="AH59" s="130" t="s">
        <v>128</v>
      </c>
      <c r="AI59" s="129" t="s">
        <v>127</v>
      </c>
      <c r="AL59" s="15">
        <v>2</v>
      </c>
      <c r="AM59" s="15">
        <v>3</v>
      </c>
      <c r="AN59" s="15">
        <v>4</v>
      </c>
      <c r="AO59" s="15">
        <v>5</v>
      </c>
      <c r="AP59" s="15">
        <v>6</v>
      </c>
      <c r="AR59" s="21"/>
      <c r="AS59" s="20"/>
      <c r="AT59" s="20"/>
      <c r="AU59" s="20">
        <v>11</v>
      </c>
      <c r="AV59" s="20">
        <v>12</v>
      </c>
      <c r="AW59" s="19">
        <v>13</v>
      </c>
    </row>
    <row r="60" spans="5:49" x14ac:dyDescent="0.25">
      <c r="H60" s="15" t="s">
        <v>126</v>
      </c>
      <c r="AD60" s="15" t="s">
        <v>125</v>
      </c>
      <c r="AE60" s="15" t="s">
        <v>124</v>
      </c>
      <c r="AG60" s="15" t="s">
        <v>123</v>
      </c>
      <c r="AK60" s="60">
        <v>0</v>
      </c>
      <c r="AL60" s="43" t="str">
        <f t="shared" ref="AL60:AL91" si="12">IF(ISNA(VLOOKUP($AK60,$AK$43:$AP$56,AL$59,FALSE)),"",VLOOKUP($AK60,$AK$43:$AP$56,AL$59,FALSE))</f>
        <v>Pan</v>
      </c>
      <c r="AM60" s="128" t="str">
        <f t="shared" ref="AM60:AP79" si="13">IF(ISBLANK(VLOOKUP($AK60,$AK$43:$AP$56,AM$59,FALSE)),NA(),VLOOKUP($AK60,$AK$43:$AP$56,AM$59,FALSE))</f>
        <v/>
      </c>
      <c r="AN60" s="128">
        <f t="shared" si="13"/>
        <v>0</v>
      </c>
      <c r="AO60" s="128">
        <f t="shared" si="13"/>
        <v>-7.0000000000000007E-2</v>
      </c>
      <c r="AP60" s="127">
        <f t="shared" si="13"/>
        <v>7.0000000000000007E-2</v>
      </c>
      <c r="AQ60" s="15" t="e">
        <f>NA()</f>
        <v>#N/A</v>
      </c>
      <c r="AR60" s="21"/>
      <c r="AS60" s="20"/>
      <c r="AT60" s="20"/>
      <c r="AU60" s="128" t="e">
        <f>IF(ISBLANK(VLOOKUP($AK60,$AK$43:$AW$56,AU$59,FALSE)),NA(),VLOOKUP($AK60,$AK$43:$AW$56,AU$59,FALSE))</f>
        <v>#DIV/0!</v>
      </c>
      <c r="AV60" s="128" t="str">
        <f>IF(ISBLANK(VLOOKUP($AK60,$AK$43:$AW$56,AV$59,FALSE)),NA(),VLOOKUP($AK60,$AK$43:$AW$56,AV$59,FALSE))</f>
        <v/>
      </c>
      <c r="AW60" s="127" t="str">
        <f>IF(ISBLANK(VLOOKUP($AK60,$AK$43:$AW$56,AW$59,FALSE)),NA(),VLOOKUP($AK60,$AK$43:$AW$56,AW$59,FALSE))</f>
        <v/>
      </c>
    </row>
    <row r="61" spans="5:49" x14ac:dyDescent="0.25">
      <c r="I61" s="122" t="s">
        <v>122</v>
      </c>
      <c r="J61" s="126" t="e">
        <f>I69+2.5*(I70-564)/94/100</f>
        <v>#VALUE!</v>
      </c>
      <c r="AD61" s="60" t="s">
        <v>57</v>
      </c>
      <c r="AE61" s="43">
        <v>2</v>
      </c>
      <c r="AF61" s="43">
        <v>50.8</v>
      </c>
      <c r="AG61" s="43">
        <v>50800</v>
      </c>
      <c r="AH61" s="125">
        <f t="shared" ref="AH61:AH74" si="14">AG61^0.45</f>
        <v>131.11086134225255</v>
      </c>
      <c r="AI61" s="42">
        <f t="shared" ref="AI61:AI74" si="15">LOG(AH61)</f>
        <v>2.1176386705277639</v>
      </c>
      <c r="AK61" s="21">
        <v>1</v>
      </c>
      <c r="AL61" s="20" t="str">
        <f t="shared" si="12"/>
        <v/>
      </c>
      <c r="AM61" s="105" t="e">
        <f t="shared" si="13"/>
        <v>#N/A</v>
      </c>
      <c r="AN61" s="105" t="e">
        <f t="shared" si="13"/>
        <v>#N/A</v>
      </c>
      <c r="AO61" s="105" t="e">
        <f t="shared" si="13"/>
        <v>#N/A</v>
      </c>
      <c r="AP61" s="104" t="e">
        <f t="shared" si="13"/>
        <v>#N/A</v>
      </c>
      <c r="AQ61" s="15" t="e">
        <f>NA()</f>
        <v>#N/A</v>
      </c>
      <c r="AR61" s="21"/>
      <c r="AS61" s="20"/>
      <c r="AT61" s="20"/>
      <c r="AU61" s="105" t="e">
        <f t="shared" ref="AU61:AU92" si="16">IF(ISBLANK(VLOOKUP($AK61,$AK$43:$AU$56,AU$59,FALSE)),NA(),VLOOKUP($AK61,$AK$43:$AU$56,AU$59,FALSE))</f>
        <v>#N/A</v>
      </c>
      <c r="AV61" s="105" t="e">
        <f t="shared" ref="AV61:AW80" si="17">IF(ISBLANK(VLOOKUP($AK61,$AK$43:$AW$56,AV$59,FALSE)),NA(),VLOOKUP($AK61,$AK$43:$AW$56,AV$59,FALSE))</f>
        <v>#N/A</v>
      </c>
      <c r="AW61" s="104" t="e">
        <f t="shared" si="17"/>
        <v>#N/A</v>
      </c>
    </row>
    <row r="62" spans="5:49" x14ac:dyDescent="0.25">
      <c r="T62" s="60" t="s">
        <v>121</v>
      </c>
      <c r="U62" s="42"/>
      <c r="AD62" s="21" t="s">
        <v>56</v>
      </c>
      <c r="AE62" s="20">
        <v>1.5</v>
      </c>
      <c r="AF62" s="20">
        <v>38.099999999999994</v>
      </c>
      <c r="AG62" s="20">
        <v>38100</v>
      </c>
      <c r="AH62" s="120">
        <f t="shared" si="14"/>
        <v>115.19038744950137</v>
      </c>
      <c r="AI62" s="19">
        <f t="shared" si="15"/>
        <v>2.0614162390540285</v>
      </c>
      <c r="AK62" s="21">
        <v>2</v>
      </c>
      <c r="AL62" s="20" t="str">
        <f t="shared" si="12"/>
        <v/>
      </c>
      <c r="AM62" s="105" t="e">
        <f t="shared" si="13"/>
        <v>#N/A</v>
      </c>
      <c r="AN62" s="105" t="e">
        <f t="shared" si="13"/>
        <v>#N/A</v>
      </c>
      <c r="AO62" s="105" t="e">
        <f t="shared" si="13"/>
        <v>#N/A</v>
      </c>
      <c r="AP62" s="104" t="e">
        <f t="shared" si="13"/>
        <v>#N/A</v>
      </c>
      <c r="AQ62" s="15" t="e">
        <f>NA()</f>
        <v>#N/A</v>
      </c>
      <c r="AR62" s="21"/>
      <c r="AS62" s="20"/>
      <c r="AT62" s="20"/>
      <c r="AU62" s="105" t="e">
        <f t="shared" si="16"/>
        <v>#N/A</v>
      </c>
      <c r="AV62" s="105" t="e">
        <f t="shared" si="17"/>
        <v>#N/A</v>
      </c>
      <c r="AW62" s="104" t="e">
        <f t="shared" si="17"/>
        <v>#N/A</v>
      </c>
    </row>
    <row r="63" spans="5:49" x14ac:dyDescent="0.25">
      <c r="H63" s="15" t="s">
        <v>120</v>
      </c>
      <c r="T63" s="21" t="s">
        <v>76</v>
      </c>
      <c r="U63" s="19" t="s">
        <v>75</v>
      </c>
      <c r="AD63" s="21" t="s">
        <v>55</v>
      </c>
      <c r="AE63" s="20">
        <v>1</v>
      </c>
      <c r="AF63" s="20">
        <v>25.4</v>
      </c>
      <c r="AG63" s="20">
        <v>25400</v>
      </c>
      <c r="AH63" s="120">
        <f t="shared" si="14"/>
        <v>95.978768337151067</v>
      </c>
      <c r="AI63" s="19">
        <f t="shared" si="15"/>
        <v>1.9821751724789722</v>
      </c>
      <c r="AK63" s="21">
        <v>3</v>
      </c>
      <c r="AL63" s="20" t="str">
        <f t="shared" si="12"/>
        <v/>
      </c>
      <c r="AM63" s="105" t="e">
        <f t="shared" si="13"/>
        <v>#N/A</v>
      </c>
      <c r="AN63" s="105" t="e">
        <f t="shared" si="13"/>
        <v>#N/A</v>
      </c>
      <c r="AO63" s="105" t="e">
        <f t="shared" si="13"/>
        <v>#N/A</v>
      </c>
      <c r="AP63" s="104" t="e">
        <f t="shared" si="13"/>
        <v>#N/A</v>
      </c>
      <c r="AQ63" s="15" t="e">
        <f>NA()</f>
        <v>#N/A</v>
      </c>
      <c r="AR63" s="21"/>
      <c r="AS63" s="20"/>
      <c r="AT63" s="20"/>
      <c r="AU63" s="105" t="e">
        <f t="shared" si="16"/>
        <v>#N/A</v>
      </c>
      <c r="AV63" s="105" t="e">
        <f t="shared" si="17"/>
        <v>#N/A</v>
      </c>
      <c r="AW63" s="104" t="e">
        <f t="shared" si="17"/>
        <v>#N/A</v>
      </c>
    </row>
    <row r="64" spans="5:49" x14ac:dyDescent="0.25">
      <c r="T64" s="21" t="s">
        <v>108</v>
      </c>
      <c r="U64" s="19"/>
      <c r="W64" s="60" t="s">
        <v>59</v>
      </c>
      <c r="X64" s="43" t="s">
        <v>61</v>
      </c>
      <c r="Y64" s="43" t="s">
        <v>119</v>
      </c>
      <c r="Z64" s="42" t="s">
        <v>118</v>
      </c>
      <c r="AD64" s="21" t="s">
        <v>54</v>
      </c>
      <c r="AE64" s="20">
        <v>0.75</v>
      </c>
      <c r="AF64" s="20">
        <v>19</v>
      </c>
      <c r="AG64" s="20">
        <v>19000</v>
      </c>
      <c r="AH64" s="120">
        <f t="shared" si="14"/>
        <v>84.224631674288489</v>
      </c>
      <c r="AI64" s="19">
        <f t="shared" si="15"/>
        <v>1.9254391204287729</v>
      </c>
      <c r="AK64" s="21">
        <v>4</v>
      </c>
      <c r="AL64" s="20" t="str">
        <f t="shared" si="12"/>
        <v/>
      </c>
      <c r="AM64" s="105" t="e">
        <f t="shared" si="13"/>
        <v>#N/A</v>
      </c>
      <c r="AN64" s="105" t="e">
        <f t="shared" si="13"/>
        <v>#N/A</v>
      </c>
      <c r="AO64" s="105" t="e">
        <f t="shared" si="13"/>
        <v>#N/A</v>
      </c>
      <c r="AP64" s="104" t="e">
        <f t="shared" si="13"/>
        <v>#N/A</v>
      </c>
      <c r="AQ64" s="15" t="e">
        <f>NA()</f>
        <v>#N/A</v>
      </c>
      <c r="AR64" s="21"/>
      <c r="AS64" s="20"/>
      <c r="AT64" s="20"/>
      <c r="AU64" s="105" t="e">
        <f t="shared" si="16"/>
        <v>#N/A</v>
      </c>
      <c r="AV64" s="105" t="e">
        <f t="shared" si="17"/>
        <v>#N/A</v>
      </c>
      <c r="AW64" s="104" t="e">
        <f t="shared" si="17"/>
        <v>#N/A</v>
      </c>
    </row>
    <row r="65" spans="6:49" x14ac:dyDescent="0.25">
      <c r="I65" s="15" t="e">
        <f>"CF = "&amp;TEXT(J58,"##.#%")&amp;",   WF = "&amp;TEXT(J61,"##.#%")</f>
        <v>#VALUE!</v>
      </c>
      <c r="L65" s="124"/>
      <c r="T65" s="110">
        <f>T69</f>
        <v>0.52</v>
      </c>
      <c r="U65" s="109">
        <f>U69</f>
        <v>0.34</v>
      </c>
      <c r="W65" s="21" t="s">
        <v>57</v>
      </c>
      <c r="X65" s="108" t="str">
        <f t="shared" ref="X65:Z72" si="18">IF(X80=0,NA(),X79)</f>
        <v/>
      </c>
      <c r="Y65" s="108" t="e">
        <f t="shared" si="18"/>
        <v>#N/A</v>
      </c>
      <c r="Z65" s="115" t="e">
        <f t="shared" si="18"/>
        <v>#N/A</v>
      </c>
      <c r="AD65" s="21" t="s">
        <v>53</v>
      </c>
      <c r="AE65" s="20">
        <v>0.5</v>
      </c>
      <c r="AF65" s="20">
        <v>12.7</v>
      </c>
      <c r="AG65" s="20">
        <v>12700</v>
      </c>
      <c r="AH65" s="120">
        <f t="shared" si="14"/>
        <v>70.260570918450924</v>
      </c>
      <c r="AI65" s="19">
        <f t="shared" si="15"/>
        <v>1.846711674430181</v>
      </c>
      <c r="AK65" s="21">
        <v>5</v>
      </c>
      <c r="AL65" s="20" t="str">
        <f t="shared" si="12"/>
        <v/>
      </c>
      <c r="AM65" s="105" t="e">
        <f t="shared" si="13"/>
        <v>#N/A</v>
      </c>
      <c r="AN65" s="105" t="e">
        <f t="shared" si="13"/>
        <v>#N/A</v>
      </c>
      <c r="AO65" s="105" t="e">
        <f t="shared" si="13"/>
        <v>#N/A</v>
      </c>
      <c r="AP65" s="104" t="e">
        <f t="shared" si="13"/>
        <v>#N/A</v>
      </c>
      <c r="AQ65" s="15" t="e">
        <f>NA()</f>
        <v>#N/A</v>
      </c>
      <c r="AR65" s="21"/>
      <c r="AS65" s="20"/>
      <c r="AT65" s="20"/>
      <c r="AU65" s="105" t="e">
        <f t="shared" si="16"/>
        <v>#N/A</v>
      </c>
      <c r="AV65" s="105" t="e">
        <f t="shared" si="17"/>
        <v>#N/A</v>
      </c>
      <c r="AW65" s="104" t="e">
        <f t="shared" si="17"/>
        <v>#N/A</v>
      </c>
    </row>
    <row r="66" spans="6:49" x14ac:dyDescent="0.25">
      <c r="T66" s="110">
        <f>G123</f>
        <v>0.52</v>
      </c>
      <c r="U66" s="107">
        <f>H123</f>
        <v>0.38</v>
      </c>
      <c r="W66" s="21" t="s">
        <v>56</v>
      </c>
      <c r="X66" s="108" t="str">
        <f t="shared" si="18"/>
        <v/>
      </c>
      <c r="Y66" s="108" t="e">
        <f t="shared" si="18"/>
        <v>#N/A</v>
      </c>
      <c r="Z66" s="115" t="e">
        <f t="shared" si="18"/>
        <v>#N/A</v>
      </c>
      <c r="AD66" s="21" t="s">
        <v>52</v>
      </c>
      <c r="AE66" s="20">
        <v>0.375</v>
      </c>
      <c r="AF66" s="20">
        <v>9.51</v>
      </c>
      <c r="AG66" s="20">
        <v>9510</v>
      </c>
      <c r="AH66" s="120">
        <f t="shared" si="14"/>
        <v>61.685236282952467</v>
      </c>
      <c r="AI66" s="19">
        <f t="shared" si="15"/>
        <v>1.7901812326218365</v>
      </c>
      <c r="AK66" s="21">
        <v>6</v>
      </c>
      <c r="AL66" s="20" t="str">
        <f t="shared" si="12"/>
        <v/>
      </c>
      <c r="AM66" s="105" t="e">
        <f t="shared" si="13"/>
        <v>#N/A</v>
      </c>
      <c r="AN66" s="105" t="e">
        <f t="shared" si="13"/>
        <v>#N/A</v>
      </c>
      <c r="AO66" s="105" t="e">
        <f t="shared" si="13"/>
        <v>#N/A</v>
      </c>
      <c r="AP66" s="104" t="e">
        <f t="shared" si="13"/>
        <v>#N/A</v>
      </c>
      <c r="AQ66" s="15" t="e">
        <f>NA()</f>
        <v>#N/A</v>
      </c>
      <c r="AR66" s="21"/>
      <c r="AS66" s="20"/>
      <c r="AT66" s="20"/>
      <c r="AU66" s="105" t="e">
        <f t="shared" si="16"/>
        <v>#N/A</v>
      </c>
      <c r="AV66" s="105" t="e">
        <f t="shared" si="17"/>
        <v>#N/A</v>
      </c>
      <c r="AW66" s="104" t="e">
        <f t="shared" si="17"/>
        <v>#N/A</v>
      </c>
    </row>
    <row r="67" spans="6:49" x14ac:dyDescent="0.25">
      <c r="H67" s="122" t="s">
        <v>117</v>
      </c>
      <c r="I67" s="123" t="str">
        <f>'Aggregate Gradation'!F19</f>
        <v/>
      </c>
      <c r="J67" s="15" t="s">
        <v>116</v>
      </c>
      <c r="T67" s="110">
        <f>G124</f>
        <v>0.68</v>
      </c>
      <c r="U67" s="107">
        <f>H124</f>
        <v>0.36</v>
      </c>
      <c r="W67" s="21" t="s">
        <v>55</v>
      </c>
      <c r="X67" s="108" t="str">
        <f t="shared" si="18"/>
        <v/>
      </c>
      <c r="Y67" s="108" t="e">
        <f t="shared" si="18"/>
        <v>#N/A</v>
      </c>
      <c r="Z67" s="115" t="e">
        <f t="shared" si="18"/>
        <v>#N/A</v>
      </c>
      <c r="AD67" s="21" t="s">
        <v>51</v>
      </c>
      <c r="AE67" s="20">
        <v>0.187</v>
      </c>
      <c r="AF67" s="20">
        <v>4.76</v>
      </c>
      <c r="AG67" s="20">
        <v>4760</v>
      </c>
      <c r="AH67" s="120">
        <f t="shared" si="14"/>
        <v>45.177597175157636</v>
      </c>
      <c r="AI67" s="19">
        <f t="shared" si="15"/>
        <v>1.6549231287242221</v>
      </c>
      <c r="AK67" s="21">
        <v>7</v>
      </c>
      <c r="AL67" s="20" t="str">
        <f t="shared" si="12"/>
        <v>No. 200</v>
      </c>
      <c r="AM67" s="105" t="str">
        <f t="shared" si="13"/>
        <v/>
      </c>
      <c r="AN67" s="105" t="e">
        <f t="shared" si="13"/>
        <v>#N/A</v>
      </c>
      <c r="AO67" s="105" t="e">
        <f t="shared" si="13"/>
        <v>#N/A</v>
      </c>
      <c r="AP67" s="104" t="e">
        <f t="shared" si="13"/>
        <v>#N/A</v>
      </c>
      <c r="AQ67" s="121">
        <v>1</v>
      </c>
      <c r="AR67" s="21"/>
      <c r="AS67" s="20"/>
      <c r="AT67" s="20"/>
      <c r="AU67" s="105" t="e">
        <f t="shared" si="16"/>
        <v>#VALUE!</v>
      </c>
      <c r="AV67" s="105" t="str">
        <f t="shared" si="17"/>
        <v/>
      </c>
      <c r="AW67" s="104" t="str">
        <f t="shared" si="17"/>
        <v/>
      </c>
    </row>
    <row r="68" spans="6:49" x14ac:dyDescent="0.25">
      <c r="H68" s="122" t="s">
        <v>115</v>
      </c>
      <c r="I68" s="123" t="str">
        <f>'Aggregate Gradation'!F21</f>
        <v/>
      </c>
      <c r="J68" s="15" t="s">
        <v>114</v>
      </c>
      <c r="T68" s="110">
        <f>G114</f>
        <v>0.68</v>
      </c>
      <c r="U68" s="107">
        <f>H114</f>
        <v>0.32</v>
      </c>
      <c r="W68" s="21" t="s">
        <v>54</v>
      </c>
      <c r="X68" s="108" t="str">
        <f t="shared" si="18"/>
        <v/>
      </c>
      <c r="Y68" s="108">
        <f t="shared" si="18"/>
        <v>0</v>
      </c>
      <c r="Z68" s="115" t="e">
        <f t="shared" si="18"/>
        <v>#N/A</v>
      </c>
      <c r="AD68" s="21" t="s">
        <v>50</v>
      </c>
      <c r="AE68" s="20">
        <v>9.3700000000000006E-2</v>
      </c>
      <c r="AF68" s="20">
        <v>2.38</v>
      </c>
      <c r="AG68" s="20">
        <v>2380</v>
      </c>
      <c r="AH68" s="120">
        <f t="shared" si="14"/>
        <v>33.071936900670877</v>
      </c>
      <c r="AI68" s="19">
        <f t="shared" si="15"/>
        <v>1.5194596306754302</v>
      </c>
      <c r="AK68" s="21">
        <v>8</v>
      </c>
      <c r="AL68" s="20" t="str">
        <f t="shared" si="12"/>
        <v/>
      </c>
      <c r="AM68" s="105" t="e">
        <f t="shared" si="13"/>
        <v>#N/A</v>
      </c>
      <c r="AN68" s="105" t="e">
        <f t="shared" si="13"/>
        <v>#N/A</v>
      </c>
      <c r="AO68" s="105" t="e">
        <f t="shared" si="13"/>
        <v>#N/A</v>
      </c>
      <c r="AP68" s="104" t="e">
        <f t="shared" si="13"/>
        <v>#N/A</v>
      </c>
      <c r="AQ68" s="15" t="e">
        <f>NA()</f>
        <v>#N/A</v>
      </c>
      <c r="AR68" s="21"/>
      <c r="AS68" s="20"/>
      <c r="AT68" s="20"/>
      <c r="AU68" s="105" t="e">
        <f t="shared" si="16"/>
        <v>#N/A</v>
      </c>
      <c r="AV68" s="105" t="e">
        <f t="shared" si="17"/>
        <v>#N/A</v>
      </c>
      <c r="AW68" s="104" t="e">
        <f t="shared" si="17"/>
        <v>#N/A</v>
      </c>
    </row>
    <row r="69" spans="6:49" x14ac:dyDescent="0.25">
      <c r="H69" s="122" t="s">
        <v>113</v>
      </c>
      <c r="I69" s="123" t="str">
        <f>'Aggregate Gradation'!E21</f>
        <v/>
      </c>
      <c r="J69" s="15" t="s">
        <v>112</v>
      </c>
      <c r="T69" s="110">
        <f>G115</f>
        <v>0.52</v>
      </c>
      <c r="U69" s="107">
        <f>H115</f>
        <v>0.34</v>
      </c>
      <c r="W69" s="21" t="s">
        <v>53</v>
      </c>
      <c r="X69" s="108" t="str">
        <f t="shared" si="18"/>
        <v/>
      </c>
      <c r="Y69" s="108">
        <f t="shared" si="18"/>
        <v>0.08</v>
      </c>
      <c r="Z69" s="115" t="e">
        <f t="shared" si="18"/>
        <v>#N/A</v>
      </c>
      <c r="AD69" s="21" t="s">
        <v>49</v>
      </c>
      <c r="AE69" s="20">
        <v>4.6899999999999997E-2</v>
      </c>
      <c r="AF69" s="20">
        <v>1.19</v>
      </c>
      <c r="AG69" s="20">
        <v>1190</v>
      </c>
      <c r="AH69" s="120">
        <f t="shared" si="14"/>
        <v>24.210074876744265</v>
      </c>
      <c r="AI69" s="19">
        <f t="shared" si="15"/>
        <v>1.3839961326266388</v>
      </c>
      <c r="AK69" s="21">
        <v>9</v>
      </c>
      <c r="AL69" s="20" t="str">
        <f t="shared" si="12"/>
        <v/>
      </c>
      <c r="AM69" s="105" t="e">
        <f t="shared" si="13"/>
        <v>#N/A</v>
      </c>
      <c r="AN69" s="105" t="e">
        <f t="shared" si="13"/>
        <v>#N/A</v>
      </c>
      <c r="AO69" s="105" t="e">
        <f t="shared" si="13"/>
        <v>#N/A</v>
      </c>
      <c r="AP69" s="104" t="e">
        <f t="shared" si="13"/>
        <v>#N/A</v>
      </c>
      <c r="AQ69" s="15" t="e">
        <f>NA()</f>
        <v>#N/A</v>
      </c>
      <c r="AR69" s="21"/>
      <c r="AS69" s="20"/>
      <c r="AT69" s="20"/>
      <c r="AU69" s="105" t="e">
        <f t="shared" si="16"/>
        <v>#N/A</v>
      </c>
      <c r="AV69" s="105" t="e">
        <f t="shared" si="17"/>
        <v>#N/A</v>
      </c>
      <c r="AW69" s="104" t="e">
        <f t="shared" si="17"/>
        <v>#N/A</v>
      </c>
    </row>
    <row r="70" spans="6:49" x14ac:dyDescent="0.25">
      <c r="H70" s="122" t="s">
        <v>111</v>
      </c>
      <c r="I70" s="15" t="e">
        <f>'Aggregate Gradation'!#REF!</f>
        <v>#REF!</v>
      </c>
      <c r="J70" s="15" t="s">
        <v>110</v>
      </c>
      <c r="T70" s="21" t="s">
        <v>109</v>
      </c>
      <c r="U70" s="19"/>
      <c r="W70" s="21" t="s">
        <v>52</v>
      </c>
      <c r="X70" s="108" t="str">
        <f t="shared" si="18"/>
        <v/>
      </c>
      <c r="Y70" s="108">
        <f t="shared" si="18"/>
        <v>0.08</v>
      </c>
      <c r="Z70" s="115" t="e">
        <f t="shared" si="18"/>
        <v>#N/A</v>
      </c>
      <c r="AD70" s="21" t="s">
        <v>48</v>
      </c>
      <c r="AE70" s="20">
        <v>2.3400000000000001E-2</v>
      </c>
      <c r="AF70" s="20">
        <v>0.59499999999999997</v>
      </c>
      <c r="AG70" s="20">
        <v>595</v>
      </c>
      <c r="AH70" s="120">
        <f t="shared" si="14"/>
        <v>17.722812162406921</v>
      </c>
      <c r="AI70" s="19">
        <f t="shared" si="15"/>
        <v>1.2485326345778474</v>
      </c>
      <c r="AK70" s="21">
        <v>10</v>
      </c>
      <c r="AL70" s="20" t="str">
        <f t="shared" si="12"/>
        <v>No. 100</v>
      </c>
      <c r="AM70" s="105" t="str">
        <f t="shared" si="13"/>
        <v/>
      </c>
      <c r="AN70" s="105" t="e">
        <f t="shared" si="13"/>
        <v>#N/A</v>
      </c>
      <c r="AO70" s="105" t="e">
        <f t="shared" si="13"/>
        <v>#N/A</v>
      </c>
      <c r="AP70" s="104" t="e">
        <f t="shared" si="13"/>
        <v>#N/A</v>
      </c>
      <c r="AQ70" s="121">
        <f>AQ67</f>
        <v>1</v>
      </c>
      <c r="AR70" s="21"/>
      <c r="AS70" s="20"/>
      <c r="AT70" s="20"/>
      <c r="AU70" s="105" t="e">
        <f t="shared" si="16"/>
        <v>#VALUE!</v>
      </c>
      <c r="AV70" s="105" t="str">
        <f t="shared" si="17"/>
        <v/>
      </c>
      <c r="AW70" s="104" t="str">
        <f t="shared" si="17"/>
        <v/>
      </c>
    </row>
    <row r="71" spans="6:49" x14ac:dyDescent="0.25">
      <c r="T71" s="110" t="e">
        <f>J58</f>
        <v>#VALUE!</v>
      </c>
      <c r="U71" s="109" t="e">
        <f>J61</f>
        <v>#VALUE!</v>
      </c>
      <c r="W71" s="21" t="s">
        <v>51</v>
      </c>
      <c r="X71" s="108" t="str">
        <f t="shared" si="18"/>
        <v/>
      </c>
      <c r="Y71" s="108">
        <f t="shared" si="18"/>
        <v>0.08</v>
      </c>
      <c r="Z71" s="115" t="e">
        <f t="shared" si="18"/>
        <v>#N/A</v>
      </c>
      <c r="AD71" s="21" t="s">
        <v>47</v>
      </c>
      <c r="AE71" s="20">
        <v>1.17E-2</v>
      </c>
      <c r="AF71" s="20">
        <v>0.29699999999999999</v>
      </c>
      <c r="AG71" s="20">
        <v>297</v>
      </c>
      <c r="AH71" s="120">
        <f t="shared" si="14"/>
        <v>12.964041189051768</v>
      </c>
      <c r="AI71" s="19">
        <f t="shared" si="15"/>
        <v>1.1127404021927456</v>
      </c>
      <c r="AK71" s="21">
        <v>11</v>
      </c>
      <c r="AL71" s="20" t="str">
        <f t="shared" si="12"/>
        <v/>
      </c>
      <c r="AM71" s="105" t="e">
        <f t="shared" si="13"/>
        <v>#N/A</v>
      </c>
      <c r="AN71" s="105" t="e">
        <f t="shared" si="13"/>
        <v>#N/A</v>
      </c>
      <c r="AO71" s="105" t="e">
        <f t="shared" si="13"/>
        <v>#N/A</v>
      </c>
      <c r="AP71" s="104" t="e">
        <f t="shared" si="13"/>
        <v>#N/A</v>
      </c>
      <c r="AQ71" s="15" t="e">
        <f>NA()</f>
        <v>#N/A</v>
      </c>
      <c r="AR71" s="21"/>
      <c r="AS71" s="20"/>
      <c r="AT71" s="20"/>
      <c r="AU71" s="105" t="e">
        <f t="shared" si="16"/>
        <v>#N/A</v>
      </c>
      <c r="AV71" s="105" t="e">
        <f t="shared" si="17"/>
        <v>#N/A</v>
      </c>
      <c r="AW71" s="104" t="e">
        <f t="shared" si="17"/>
        <v>#N/A</v>
      </c>
    </row>
    <row r="72" spans="6:49" x14ac:dyDescent="0.25">
      <c r="G72" s="15" t="s">
        <v>108</v>
      </c>
      <c r="T72" s="21" t="s">
        <v>107</v>
      </c>
      <c r="U72" s="19"/>
      <c r="W72" s="21" t="s">
        <v>50</v>
      </c>
      <c r="X72" s="108" t="str">
        <f t="shared" si="18"/>
        <v/>
      </c>
      <c r="Y72" s="108">
        <f t="shared" si="18"/>
        <v>0.08</v>
      </c>
      <c r="Z72" s="115" t="e">
        <f t="shared" si="18"/>
        <v>#N/A</v>
      </c>
      <c r="AD72" s="21" t="s">
        <v>46</v>
      </c>
      <c r="AE72" s="20">
        <v>5.8999999999999999E-3</v>
      </c>
      <c r="AF72" s="20">
        <v>0.14899999999999999</v>
      </c>
      <c r="AG72" s="20">
        <v>149</v>
      </c>
      <c r="AH72" s="120">
        <f t="shared" si="14"/>
        <v>9.5045994842303667</v>
      </c>
      <c r="AI72" s="19">
        <f t="shared" si="15"/>
        <v>0.97793382078552349</v>
      </c>
      <c r="AK72" s="21">
        <v>12</v>
      </c>
      <c r="AL72" s="20" t="str">
        <f t="shared" si="12"/>
        <v/>
      </c>
      <c r="AM72" s="105" t="e">
        <f t="shared" si="13"/>
        <v>#N/A</v>
      </c>
      <c r="AN72" s="105" t="e">
        <f t="shared" si="13"/>
        <v>#N/A</v>
      </c>
      <c r="AO72" s="105" t="e">
        <f t="shared" si="13"/>
        <v>#N/A</v>
      </c>
      <c r="AP72" s="104" t="e">
        <f t="shared" si="13"/>
        <v>#N/A</v>
      </c>
      <c r="AQ72" s="15" t="e">
        <f>NA()</f>
        <v>#N/A</v>
      </c>
      <c r="AR72" s="21"/>
      <c r="AS72" s="20"/>
      <c r="AT72" s="20"/>
      <c r="AU72" s="105" t="e">
        <f t="shared" si="16"/>
        <v>#N/A</v>
      </c>
      <c r="AV72" s="105" t="e">
        <f t="shared" si="17"/>
        <v>#N/A</v>
      </c>
      <c r="AW72" s="104" t="e">
        <f t="shared" si="17"/>
        <v>#N/A</v>
      </c>
    </row>
    <row r="73" spans="6:49" x14ac:dyDescent="0.25">
      <c r="H73" s="15" t="s">
        <v>106</v>
      </c>
      <c r="T73" s="110">
        <f>G81</f>
        <v>0.8</v>
      </c>
      <c r="U73" s="109">
        <f>H81</f>
        <v>0.26</v>
      </c>
      <c r="W73" s="21" t="s">
        <v>49</v>
      </c>
      <c r="X73" s="108" t="str">
        <f t="shared" ref="X73:Z76" si="19">X87</f>
        <v/>
      </c>
      <c r="Y73" s="108">
        <f t="shared" si="19"/>
        <v>0.08</v>
      </c>
      <c r="Z73" s="115">
        <f t="shared" si="19"/>
        <v>0</v>
      </c>
      <c r="AD73" s="21" t="s">
        <v>45</v>
      </c>
      <c r="AE73" s="20">
        <v>2.8999999999999998E-3</v>
      </c>
      <c r="AF73" s="20">
        <v>7.3999999999999996E-2</v>
      </c>
      <c r="AG73" s="20">
        <v>74</v>
      </c>
      <c r="AH73" s="120">
        <f t="shared" si="14"/>
        <v>6.9367217454368229</v>
      </c>
      <c r="AI73" s="19">
        <f t="shared" si="15"/>
        <v>0.84115427387893937</v>
      </c>
      <c r="AK73" s="21">
        <v>13</v>
      </c>
      <c r="AL73" s="20" t="str">
        <f t="shared" si="12"/>
        <v>No. 50</v>
      </c>
      <c r="AM73" s="105" t="str">
        <f t="shared" si="13"/>
        <v/>
      </c>
      <c r="AN73" s="105" t="e">
        <f t="shared" si="13"/>
        <v>#N/A</v>
      </c>
      <c r="AO73" s="105" t="e">
        <f t="shared" si="13"/>
        <v>#N/A</v>
      </c>
      <c r="AP73" s="104" t="e">
        <f t="shared" si="13"/>
        <v>#N/A</v>
      </c>
      <c r="AQ73" s="106">
        <f>AQ67</f>
        <v>1</v>
      </c>
      <c r="AR73" s="21"/>
      <c r="AS73" s="20"/>
      <c r="AT73" s="20"/>
      <c r="AU73" s="105" t="e">
        <f t="shared" si="16"/>
        <v>#VALUE!</v>
      </c>
      <c r="AV73" s="105" t="str">
        <f t="shared" si="17"/>
        <v/>
      </c>
      <c r="AW73" s="104" t="str">
        <f t="shared" si="17"/>
        <v/>
      </c>
    </row>
    <row r="74" spans="6:49" x14ac:dyDescent="0.25">
      <c r="H74" s="15" t="s">
        <v>105</v>
      </c>
      <c r="T74" s="110">
        <f>H100</f>
        <v>0.75</v>
      </c>
      <c r="U74" s="109">
        <f>$U$73+(T74-$T$73)*($U$76-$U$73)/($T$76-$T$73)</f>
        <v>0.26900000000000002</v>
      </c>
      <c r="W74" s="21" t="s">
        <v>48</v>
      </c>
      <c r="X74" s="108" t="str">
        <f t="shared" si="19"/>
        <v/>
      </c>
      <c r="Y74" s="108">
        <f t="shared" si="19"/>
        <v>0.08</v>
      </c>
      <c r="Z74" s="115">
        <f t="shared" si="19"/>
        <v>0.15</v>
      </c>
      <c r="AD74" s="119" t="s">
        <v>44</v>
      </c>
      <c r="AE74" s="118">
        <v>0</v>
      </c>
      <c r="AF74" s="118">
        <v>0</v>
      </c>
      <c r="AG74" s="118">
        <v>0</v>
      </c>
      <c r="AH74" s="117">
        <f t="shared" si="14"/>
        <v>0</v>
      </c>
      <c r="AI74" s="116" t="e">
        <f t="shared" si="15"/>
        <v>#NUM!</v>
      </c>
      <c r="AK74" s="21">
        <v>14</v>
      </c>
      <c r="AL74" s="20" t="str">
        <f t="shared" si="12"/>
        <v/>
      </c>
      <c r="AM74" s="105" t="e">
        <f t="shared" si="13"/>
        <v>#N/A</v>
      </c>
      <c r="AN74" s="105" t="e">
        <f t="shared" si="13"/>
        <v>#N/A</v>
      </c>
      <c r="AO74" s="105" t="e">
        <f t="shared" si="13"/>
        <v>#N/A</v>
      </c>
      <c r="AP74" s="104" t="e">
        <f t="shared" si="13"/>
        <v>#N/A</v>
      </c>
      <c r="AQ74" s="15" t="e">
        <f>NA()</f>
        <v>#N/A</v>
      </c>
      <c r="AR74" s="21"/>
      <c r="AS74" s="20"/>
      <c r="AT74" s="20"/>
      <c r="AU74" s="105" t="e">
        <f t="shared" si="16"/>
        <v>#N/A</v>
      </c>
      <c r="AV74" s="105" t="e">
        <f t="shared" si="17"/>
        <v>#N/A</v>
      </c>
      <c r="AW74" s="104" t="e">
        <f t="shared" si="17"/>
        <v>#N/A</v>
      </c>
    </row>
    <row r="75" spans="6:49" x14ac:dyDescent="0.25">
      <c r="H75" s="15" t="s">
        <v>104</v>
      </c>
      <c r="T75" s="110">
        <f>T77</f>
        <v>0.45</v>
      </c>
      <c r="U75" s="109">
        <f>$U$73+(T75-$T$73)*($U$76-$U$73)/($T$76-$T$73)</f>
        <v>0.32300000000000001</v>
      </c>
      <c r="W75" s="21" t="s">
        <v>47</v>
      </c>
      <c r="X75" s="108" t="str">
        <f t="shared" si="19"/>
        <v/>
      </c>
      <c r="Y75" s="108">
        <f t="shared" si="19"/>
        <v>0.08</v>
      </c>
      <c r="Z75" s="115">
        <f t="shared" si="19"/>
        <v>0.15</v>
      </c>
      <c r="AK75" s="21">
        <v>15</v>
      </c>
      <c r="AL75" s="20" t="str">
        <f t="shared" si="12"/>
        <v/>
      </c>
      <c r="AM75" s="105" t="e">
        <f t="shared" si="13"/>
        <v>#N/A</v>
      </c>
      <c r="AN75" s="105" t="e">
        <f t="shared" si="13"/>
        <v>#N/A</v>
      </c>
      <c r="AO75" s="105" t="e">
        <f t="shared" si="13"/>
        <v>#N/A</v>
      </c>
      <c r="AP75" s="104" t="e">
        <f t="shared" si="13"/>
        <v>#N/A</v>
      </c>
      <c r="AQ75" s="15" t="e">
        <f>NA()</f>
        <v>#N/A</v>
      </c>
      <c r="AR75" s="21"/>
      <c r="AS75" s="20"/>
      <c r="AT75" s="20"/>
      <c r="AU75" s="105" t="e">
        <f t="shared" si="16"/>
        <v>#N/A</v>
      </c>
      <c r="AV75" s="105" t="e">
        <f t="shared" si="17"/>
        <v>#N/A</v>
      </c>
      <c r="AW75" s="104" t="e">
        <f t="shared" si="17"/>
        <v>#N/A</v>
      </c>
    </row>
    <row r="76" spans="6:49" x14ac:dyDescent="0.25">
      <c r="T76" s="110">
        <f>G82</f>
        <v>0.3</v>
      </c>
      <c r="U76" s="109">
        <f>H82</f>
        <v>0.35</v>
      </c>
      <c r="W76" s="21" t="s">
        <v>46</v>
      </c>
      <c r="X76" s="108" t="str">
        <f t="shared" si="19"/>
        <v/>
      </c>
      <c r="Y76" s="108">
        <f t="shared" si="19"/>
        <v>0</v>
      </c>
      <c r="Z76" s="115">
        <f t="shared" si="19"/>
        <v>7.4999999999999997E-2</v>
      </c>
      <c r="AK76" s="21">
        <v>16</v>
      </c>
      <c r="AL76" s="20" t="str">
        <f t="shared" si="12"/>
        <v/>
      </c>
      <c r="AM76" s="105" t="e">
        <f t="shared" si="13"/>
        <v>#N/A</v>
      </c>
      <c r="AN76" s="105" t="e">
        <f t="shared" si="13"/>
        <v>#N/A</v>
      </c>
      <c r="AO76" s="105" t="e">
        <f t="shared" si="13"/>
        <v>#N/A</v>
      </c>
      <c r="AP76" s="104" t="e">
        <f t="shared" si="13"/>
        <v>#N/A</v>
      </c>
      <c r="AQ76" s="15" t="e">
        <f>NA()</f>
        <v>#N/A</v>
      </c>
      <c r="AR76" s="21"/>
      <c r="AS76" s="20"/>
      <c r="AT76" s="20"/>
      <c r="AU76" s="105" t="e">
        <f t="shared" si="16"/>
        <v>#N/A</v>
      </c>
      <c r="AV76" s="105" t="e">
        <f t="shared" si="17"/>
        <v>#N/A</v>
      </c>
      <c r="AW76" s="104" t="e">
        <f t="shared" si="17"/>
        <v>#N/A</v>
      </c>
    </row>
    <row r="77" spans="6:49" x14ac:dyDescent="0.25">
      <c r="F77" s="60" t="s">
        <v>103</v>
      </c>
      <c r="G77" s="43"/>
      <c r="H77" s="43"/>
      <c r="I77" s="43"/>
      <c r="J77" s="43"/>
      <c r="K77" s="43"/>
      <c r="L77" s="43"/>
      <c r="M77" s="42"/>
      <c r="T77" s="110">
        <f>H101</f>
        <v>0.45</v>
      </c>
      <c r="U77" s="109">
        <f>U75</f>
        <v>0.32300000000000001</v>
      </c>
      <c r="W77" s="18" t="s">
        <v>45</v>
      </c>
      <c r="X77" s="111" t="str">
        <f>'Aggregate Gradation'!G26</f>
        <v/>
      </c>
      <c r="Y77" s="111" t="e">
        <f>NA()</f>
        <v>#N/A</v>
      </c>
      <c r="Z77" s="114">
        <v>0</v>
      </c>
      <c r="AK77" s="21">
        <v>17</v>
      </c>
      <c r="AL77" s="20" t="str">
        <f t="shared" si="12"/>
        <v/>
      </c>
      <c r="AM77" s="105" t="e">
        <f t="shared" si="13"/>
        <v>#N/A</v>
      </c>
      <c r="AN77" s="105" t="e">
        <f t="shared" si="13"/>
        <v>#N/A</v>
      </c>
      <c r="AO77" s="105" t="e">
        <f t="shared" si="13"/>
        <v>#N/A</v>
      </c>
      <c r="AP77" s="104" t="e">
        <f t="shared" si="13"/>
        <v>#N/A</v>
      </c>
      <c r="AQ77" s="15" t="e">
        <f>NA()</f>
        <v>#N/A</v>
      </c>
      <c r="AR77" s="21"/>
      <c r="AS77" s="20"/>
      <c r="AT77" s="20"/>
      <c r="AU77" s="105" t="e">
        <f t="shared" si="16"/>
        <v>#N/A</v>
      </c>
      <c r="AV77" s="105" t="e">
        <f t="shared" si="17"/>
        <v>#N/A</v>
      </c>
      <c r="AW77" s="104" t="e">
        <f t="shared" si="17"/>
        <v>#N/A</v>
      </c>
    </row>
    <row r="78" spans="6:49" x14ac:dyDescent="0.25">
      <c r="F78" s="21" t="s">
        <v>102</v>
      </c>
      <c r="G78" s="20"/>
      <c r="H78" s="20"/>
      <c r="I78" s="20"/>
      <c r="J78" s="20"/>
      <c r="K78" s="20"/>
      <c r="L78" s="20"/>
      <c r="M78" s="19"/>
      <c r="T78" s="110">
        <f>T77</f>
        <v>0.45</v>
      </c>
      <c r="U78" s="109">
        <f>U77+($U$79-$U$73)</f>
        <v>0.443</v>
      </c>
      <c r="W78" s="60" t="s">
        <v>59</v>
      </c>
      <c r="X78" s="43"/>
      <c r="Y78" s="43"/>
      <c r="Z78" s="43">
        <v>0</v>
      </c>
      <c r="AA78" s="42"/>
      <c r="AK78" s="21">
        <v>18</v>
      </c>
      <c r="AL78" s="20" t="str">
        <f t="shared" si="12"/>
        <v>No. 30</v>
      </c>
      <c r="AM78" s="105" t="str">
        <f t="shared" si="13"/>
        <v/>
      </c>
      <c r="AN78" s="105" t="e">
        <f t="shared" si="13"/>
        <v>#N/A</v>
      </c>
      <c r="AO78" s="105" t="e">
        <f t="shared" si="13"/>
        <v>#N/A</v>
      </c>
      <c r="AP78" s="104" t="e">
        <f t="shared" si="13"/>
        <v>#N/A</v>
      </c>
      <c r="AQ78" s="106">
        <f>AQ67</f>
        <v>1</v>
      </c>
      <c r="AR78" s="21"/>
      <c r="AS78" s="20"/>
      <c r="AT78" s="20"/>
      <c r="AU78" s="105" t="e">
        <f t="shared" si="16"/>
        <v>#VALUE!</v>
      </c>
      <c r="AV78" s="105" t="str">
        <f t="shared" si="17"/>
        <v/>
      </c>
      <c r="AW78" s="104" t="str">
        <f t="shared" si="17"/>
        <v/>
      </c>
    </row>
    <row r="79" spans="6:49" x14ac:dyDescent="0.25">
      <c r="F79" s="21"/>
      <c r="G79" s="20" t="s">
        <v>77</v>
      </c>
      <c r="H79" s="20"/>
      <c r="I79" s="20"/>
      <c r="J79" s="20"/>
      <c r="K79" s="20"/>
      <c r="L79" s="20"/>
      <c r="M79" s="19"/>
      <c r="T79" s="110">
        <f>G90</f>
        <v>0.8</v>
      </c>
      <c r="U79" s="109">
        <f>H90</f>
        <v>0.38</v>
      </c>
      <c r="W79" s="21" t="s">
        <v>57</v>
      </c>
      <c r="X79" s="108" t="str">
        <f>'Aggregate Gradation'!G14</f>
        <v/>
      </c>
      <c r="Y79" s="108">
        <v>0</v>
      </c>
      <c r="Z79" s="108">
        <f>IF(Z78&gt;0,Z78,IF(SUM('Aggregate Gradation'!$G$14:G14)=0,0,AA79))</f>
        <v>0</v>
      </c>
      <c r="AA79" s="19">
        <v>0</v>
      </c>
      <c r="AK79" s="21">
        <v>19</v>
      </c>
      <c r="AL79" s="20" t="str">
        <f t="shared" si="12"/>
        <v/>
      </c>
      <c r="AM79" s="105" t="e">
        <f t="shared" si="13"/>
        <v>#N/A</v>
      </c>
      <c r="AN79" s="105" t="e">
        <f t="shared" si="13"/>
        <v>#N/A</v>
      </c>
      <c r="AO79" s="105" t="e">
        <f t="shared" si="13"/>
        <v>#N/A</v>
      </c>
      <c r="AP79" s="104" t="e">
        <f t="shared" si="13"/>
        <v>#N/A</v>
      </c>
      <c r="AQ79" s="15" t="e">
        <f>NA()</f>
        <v>#N/A</v>
      </c>
      <c r="AR79" s="21"/>
      <c r="AS79" s="20"/>
      <c r="AT79" s="20"/>
      <c r="AU79" s="105" t="e">
        <f t="shared" si="16"/>
        <v>#N/A</v>
      </c>
      <c r="AV79" s="105" t="e">
        <f t="shared" si="17"/>
        <v>#N/A</v>
      </c>
      <c r="AW79" s="104" t="e">
        <f t="shared" si="17"/>
        <v>#N/A</v>
      </c>
    </row>
    <row r="80" spans="6:49" x14ac:dyDescent="0.25">
      <c r="F80" s="21"/>
      <c r="G80" s="20" t="s">
        <v>76</v>
      </c>
      <c r="H80" s="20" t="s">
        <v>75</v>
      </c>
      <c r="I80" s="20"/>
      <c r="J80" s="20"/>
      <c r="K80" s="20"/>
      <c r="L80" s="20"/>
      <c r="M80" s="19"/>
      <c r="T80" s="110">
        <f>T74</f>
        <v>0.75</v>
      </c>
      <c r="U80" s="109">
        <f>U74+($U$79-$U$73)</f>
        <v>0.38900000000000001</v>
      </c>
      <c r="W80" s="21" t="s">
        <v>56</v>
      </c>
      <c r="X80" s="108" t="str">
        <f>'Aggregate Gradation'!G15</f>
        <v/>
      </c>
      <c r="Y80" s="108">
        <v>0</v>
      </c>
      <c r="Z80" s="108">
        <f>IF(Z79&gt;0,Z79,IF(SUM('Aggregate Gradation'!$G$14:G15)=0,0,AA80))</f>
        <v>0</v>
      </c>
      <c r="AA80" s="19">
        <v>0.18</v>
      </c>
      <c r="AK80" s="21">
        <v>20</v>
      </c>
      <c r="AL80" s="20" t="str">
        <f t="shared" si="12"/>
        <v/>
      </c>
      <c r="AM80" s="105" t="e">
        <f t="shared" ref="AM80:AP99" si="20">IF(ISBLANK(VLOOKUP($AK80,$AK$43:$AP$56,AM$59,FALSE)),NA(),VLOOKUP($AK80,$AK$43:$AP$56,AM$59,FALSE))</f>
        <v>#N/A</v>
      </c>
      <c r="AN80" s="105" t="e">
        <f t="shared" si="20"/>
        <v>#N/A</v>
      </c>
      <c r="AO80" s="105" t="e">
        <f t="shared" si="20"/>
        <v>#N/A</v>
      </c>
      <c r="AP80" s="104" t="e">
        <f t="shared" si="20"/>
        <v>#N/A</v>
      </c>
      <c r="AQ80" s="15" t="e">
        <f>NA()</f>
        <v>#N/A</v>
      </c>
      <c r="AR80" s="21"/>
      <c r="AS80" s="20"/>
      <c r="AT80" s="20"/>
      <c r="AU80" s="105" t="e">
        <f t="shared" si="16"/>
        <v>#N/A</v>
      </c>
      <c r="AV80" s="105" t="e">
        <f t="shared" si="17"/>
        <v>#N/A</v>
      </c>
      <c r="AW80" s="104" t="e">
        <f t="shared" si="17"/>
        <v>#N/A</v>
      </c>
    </row>
    <row r="81" spans="6:49" x14ac:dyDescent="0.25">
      <c r="F81" s="21"/>
      <c r="G81" s="107">
        <v>0.8</v>
      </c>
      <c r="H81" s="107">
        <v>0.26</v>
      </c>
      <c r="I81" s="20"/>
      <c r="J81" s="20"/>
      <c r="K81" s="20"/>
      <c r="L81" s="20"/>
      <c r="M81" s="19"/>
      <c r="T81" s="110">
        <f>T80</f>
        <v>0.75</v>
      </c>
      <c r="U81" s="109">
        <f>U74</f>
        <v>0.26900000000000002</v>
      </c>
      <c r="W81" s="21" t="s">
        <v>55</v>
      </c>
      <c r="X81" s="108" t="str">
        <f>'Aggregate Gradation'!G16</f>
        <v/>
      </c>
      <c r="Y81" s="108">
        <v>0</v>
      </c>
      <c r="Z81" s="108">
        <f>IF(Z80&gt;0,Z80,IF(SUM('Aggregate Gradation'!$G$14:G16)=0,0,AA81))</f>
        <v>0</v>
      </c>
      <c r="AA81" s="19">
        <v>0.18</v>
      </c>
      <c r="AK81" s="21">
        <v>21</v>
      </c>
      <c r="AL81" s="20" t="str">
        <f t="shared" si="12"/>
        <v/>
      </c>
      <c r="AM81" s="105" t="e">
        <f t="shared" si="20"/>
        <v>#N/A</v>
      </c>
      <c r="AN81" s="105" t="e">
        <f t="shared" si="20"/>
        <v>#N/A</v>
      </c>
      <c r="AO81" s="105" t="e">
        <f t="shared" si="20"/>
        <v>#N/A</v>
      </c>
      <c r="AP81" s="104" t="e">
        <f t="shared" si="20"/>
        <v>#N/A</v>
      </c>
      <c r="AQ81" s="15" t="e">
        <f>NA()</f>
        <v>#N/A</v>
      </c>
      <c r="AR81" s="21"/>
      <c r="AS81" s="20"/>
      <c r="AT81" s="20"/>
      <c r="AU81" s="105" t="e">
        <f t="shared" si="16"/>
        <v>#N/A</v>
      </c>
      <c r="AV81" s="105" t="e">
        <f t="shared" ref="AV81:AW100" si="21">IF(ISBLANK(VLOOKUP($AK81,$AK$43:$AW$56,AV$59,FALSE)),NA(),VLOOKUP($AK81,$AK$43:$AW$56,AV$59,FALSE))</f>
        <v>#N/A</v>
      </c>
      <c r="AW81" s="104" t="e">
        <f t="shared" si="21"/>
        <v>#N/A</v>
      </c>
    </row>
    <row r="82" spans="6:49" x14ac:dyDescent="0.25">
      <c r="F82" s="21"/>
      <c r="G82" s="107">
        <v>0.3</v>
      </c>
      <c r="H82" s="107">
        <v>0.35</v>
      </c>
      <c r="I82" s="20"/>
      <c r="J82" s="20"/>
      <c r="K82" s="20"/>
      <c r="L82" s="20"/>
      <c r="M82" s="19"/>
      <c r="T82" s="110">
        <f>T81</f>
        <v>0.75</v>
      </c>
      <c r="U82" s="109">
        <f>U80</f>
        <v>0.38900000000000001</v>
      </c>
      <c r="W82" s="21" t="s">
        <v>54</v>
      </c>
      <c r="X82" s="108" t="str">
        <f>'Aggregate Gradation'!G17</f>
        <v/>
      </c>
      <c r="Y82" s="108">
        <v>0</v>
      </c>
      <c r="Z82" s="108">
        <f>IF(Z81&gt;0,Z81,IF(SUM('Aggregate Gradation'!$G$14:G17)=0,0,AA82))</f>
        <v>0</v>
      </c>
      <c r="AA82" s="19">
        <v>0.2</v>
      </c>
      <c r="AK82" s="21">
        <v>22</v>
      </c>
      <c r="AL82" s="20" t="str">
        <f t="shared" si="12"/>
        <v/>
      </c>
      <c r="AM82" s="105" t="e">
        <f t="shared" si="20"/>
        <v>#N/A</v>
      </c>
      <c r="AN82" s="105" t="e">
        <f t="shared" si="20"/>
        <v>#N/A</v>
      </c>
      <c r="AO82" s="105" t="e">
        <f t="shared" si="20"/>
        <v>#N/A</v>
      </c>
      <c r="AP82" s="104" t="e">
        <f t="shared" si="20"/>
        <v>#N/A</v>
      </c>
      <c r="AQ82" s="15" t="e">
        <f>NA()</f>
        <v>#N/A</v>
      </c>
      <c r="AR82" s="21"/>
      <c r="AS82" s="20"/>
      <c r="AT82" s="20"/>
      <c r="AU82" s="105" t="e">
        <f t="shared" si="16"/>
        <v>#N/A</v>
      </c>
      <c r="AV82" s="105" t="e">
        <f t="shared" si="21"/>
        <v>#N/A</v>
      </c>
      <c r="AW82" s="104" t="e">
        <f t="shared" si="21"/>
        <v>#N/A</v>
      </c>
    </row>
    <row r="83" spans="6:49" x14ac:dyDescent="0.25">
      <c r="F83" s="21"/>
      <c r="G83" s="20" t="s">
        <v>74</v>
      </c>
      <c r="H83" s="20"/>
      <c r="I83" s="20"/>
      <c r="J83" s="20"/>
      <c r="K83" s="20"/>
      <c r="L83" s="20"/>
      <c r="M83" s="19"/>
      <c r="T83" s="110">
        <f>T78</f>
        <v>0.45</v>
      </c>
      <c r="U83" s="109">
        <f>U78</f>
        <v>0.443</v>
      </c>
      <c r="W83" s="21" t="s">
        <v>53</v>
      </c>
      <c r="X83" s="108" t="str">
        <f>'Aggregate Gradation'!G18</f>
        <v/>
      </c>
      <c r="Y83" s="108">
        <v>0.08</v>
      </c>
      <c r="Z83" s="108">
        <f>IF(Z82&gt;0,Z82,IF(SUM('Aggregate Gradation'!$G$14:G18)=0,0,AA83))</f>
        <v>0</v>
      </c>
      <c r="AA83" s="19">
        <f>AA82</f>
        <v>0.2</v>
      </c>
      <c r="AK83" s="21">
        <v>23</v>
      </c>
      <c r="AL83" s="20" t="str">
        <f t="shared" si="12"/>
        <v/>
      </c>
      <c r="AM83" s="105" t="e">
        <f t="shared" si="20"/>
        <v>#N/A</v>
      </c>
      <c r="AN83" s="105" t="e">
        <f t="shared" si="20"/>
        <v>#N/A</v>
      </c>
      <c r="AO83" s="105" t="e">
        <f t="shared" si="20"/>
        <v>#N/A</v>
      </c>
      <c r="AP83" s="104" t="e">
        <f t="shared" si="20"/>
        <v>#N/A</v>
      </c>
      <c r="AQ83" s="15" t="e">
        <f>NA()</f>
        <v>#N/A</v>
      </c>
      <c r="AR83" s="21"/>
      <c r="AS83" s="20"/>
      <c r="AT83" s="20"/>
      <c r="AU83" s="105" t="e">
        <f t="shared" si="16"/>
        <v>#N/A</v>
      </c>
      <c r="AV83" s="105" t="e">
        <f t="shared" si="21"/>
        <v>#N/A</v>
      </c>
      <c r="AW83" s="104" t="e">
        <f t="shared" si="21"/>
        <v>#N/A</v>
      </c>
    </row>
    <row r="84" spans="6:49" x14ac:dyDescent="0.25">
      <c r="F84" s="21"/>
      <c r="G84" s="20" t="s">
        <v>73</v>
      </c>
      <c r="H84" s="20" t="s">
        <v>72</v>
      </c>
      <c r="I84" s="20" t="s">
        <v>71</v>
      </c>
      <c r="J84" s="20"/>
      <c r="K84" s="20"/>
      <c r="L84" s="20"/>
      <c r="M84" s="19"/>
      <c r="T84" s="112">
        <f>G91</f>
        <v>0.3</v>
      </c>
      <c r="U84" s="113">
        <f>H91</f>
        <v>0.47</v>
      </c>
      <c r="W84" s="21" t="s">
        <v>52</v>
      </c>
      <c r="X84" s="108" t="str">
        <f>'Aggregate Gradation'!G19</f>
        <v/>
      </c>
      <c r="Y84" s="108">
        <v>0.08</v>
      </c>
      <c r="Z84" s="108">
        <f>IF(Z83&gt;0,Z83,IF(SUM('Aggregate Gradation'!$G$14:G19)=0,0,AA84))</f>
        <v>0</v>
      </c>
      <c r="AA84" s="19">
        <f>AA83</f>
        <v>0.2</v>
      </c>
      <c r="AK84" s="21">
        <v>24</v>
      </c>
      <c r="AL84" s="20" t="str">
        <f t="shared" si="12"/>
        <v>No. 16</v>
      </c>
      <c r="AM84" s="105" t="str">
        <f t="shared" si="20"/>
        <v/>
      </c>
      <c r="AN84" s="105" t="e">
        <f t="shared" si="20"/>
        <v>#N/A</v>
      </c>
      <c r="AO84" s="105" t="e">
        <f t="shared" si="20"/>
        <v>#N/A</v>
      </c>
      <c r="AP84" s="104" t="e">
        <f t="shared" si="20"/>
        <v>#N/A</v>
      </c>
      <c r="AQ84" s="106">
        <f>AQ67</f>
        <v>1</v>
      </c>
      <c r="AR84" s="21"/>
      <c r="AS84" s="20"/>
      <c r="AT84" s="20"/>
      <c r="AU84" s="105" t="e">
        <f t="shared" si="16"/>
        <v>#VALUE!</v>
      </c>
      <c r="AV84" s="105" t="str">
        <f t="shared" si="21"/>
        <v/>
      </c>
      <c r="AW84" s="104" t="str">
        <f t="shared" si="21"/>
        <v/>
      </c>
    </row>
    <row r="85" spans="6:49" x14ac:dyDescent="0.25">
      <c r="F85" s="21"/>
      <c r="G85" s="108" t="e">
        <f>J58</f>
        <v>#VALUE!</v>
      </c>
      <c r="H85" s="32" t="e">
        <f>G85*SLOPE(H81:H82,G81:G82)+INTERCEPT(H81:H82,G81:G82)</f>
        <v>#VALUE!</v>
      </c>
      <c r="I85" s="108" t="e">
        <f>J61</f>
        <v>#VALUE!</v>
      </c>
      <c r="J85" s="20"/>
      <c r="K85" s="20"/>
      <c r="L85" s="20"/>
      <c r="M85" s="19"/>
      <c r="T85" s="60" t="s">
        <v>101</v>
      </c>
      <c r="U85" s="42"/>
      <c r="W85" s="21" t="s">
        <v>51</v>
      </c>
      <c r="X85" s="108" t="str">
        <f>'Aggregate Gradation'!G20</f>
        <v/>
      </c>
      <c r="Y85" s="108">
        <v>0.08</v>
      </c>
      <c r="Z85" s="108">
        <f>IF(Z84&gt;0,Z84,IF(SUM('Aggregate Gradation'!$G$14:G20)=0,0,AA85))</f>
        <v>0</v>
      </c>
      <c r="AA85" s="19">
        <f>AA84</f>
        <v>0.2</v>
      </c>
      <c r="AK85" s="21">
        <v>25</v>
      </c>
      <c r="AL85" s="20" t="str">
        <f t="shared" si="12"/>
        <v/>
      </c>
      <c r="AM85" s="105" t="e">
        <f t="shared" si="20"/>
        <v>#N/A</v>
      </c>
      <c r="AN85" s="105" t="e">
        <f t="shared" si="20"/>
        <v>#N/A</v>
      </c>
      <c r="AO85" s="105" t="e">
        <f t="shared" si="20"/>
        <v>#N/A</v>
      </c>
      <c r="AP85" s="104" t="e">
        <f t="shared" si="20"/>
        <v>#N/A</v>
      </c>
      <c r="AQ85" s="15" t="e">
        <f>NA()</f>
        <v>#N/A</v>
      </c>
      <c r="AR85" s="21"/>
      <c r="AS85" s="20"/>
      <c r="AT85" s="20"/>
      <c r="AU85" s="105" t="e">
        <f t="shared" si="16"/>
        <v>#N/A</v>
      </c>
      <c r="AV85" s="105" t="e">
        <f t="shared" si="21"/>
        <v>#N/A</v>
      </c>
      <c r="AW85" s="104" t="e">
        <f t="shared" si="21"/>
        <v>#N/A</v>
      </c>
    </row>
    <row r="86" spans="6:49" x14ac:dyDescent="0.25">
      <c r="F86" s="21"/>
      <c r="G86" s="20"/>
      <c r="H86" s="20"/>
      <c r="I86" s="20" t="s">
        <v>100</v>
      </c>
      <c r="J86" s="20" t="e">
        <f>IF(I85&lt;=H85,TRUE,FALSE)</f>
        <v>#VALUE!</v>
      </c>
      <c r="K86" s="20"/>
      <c r="L86" s="20"/>
      <c r="M86" s="19"/>
      <c r="T86" s="110">
        <f>T80</f>
        <v>0.75</v>
      </c>
      <c r="U86" s="19">
        <f>U81+1/3*(U80-U81)*U90</f>
        <v>0.30499999999999999</v>
      </c>
      <c r="W86" s="21" t="s">
        <v>50</v>
      </c>
      <c r="X86" s="108" t="str">
        <f>'Aggregate Gradation'!G21</f>
        <v/>
      </c>
      <c r="Y86" s="108">
        <v>0.08</v>
      </c>
      <c r="Z86" s="108">
        <f>IF(Z85&gt;0,Z85,IF(SUM('Aggregate Gradation'!$G$14:G21)=0,0,AA86))</f>
        <v>0</v>
      </c>
      <c r="AA86" s="19">
        <f>AA85</f>
        <v>0.2</v>
      </c>
      <c r="AK86" s="21">
        <v>26</v>
      </c>
      <c r="AL86" s="20" t="str">
        <f t="shared" si="12"/>
        <v/>
      </c>
      <c r="AM86" s="105" t="e">
        <f t="shared" si="20"/>
        <v>#N/A</v>
      </c>
      <c r="AN86" s="105" t="e">
        <f t="shared" si="20"/>
        <v>#N/A</v>
      </c>
      <c r="AO86" s="105" t="e">
        <f t="shared" si="20"/>
        <v>#N/A</v>
      </c>
      <c r="AP86" s="104" t="e">
        <f t="shared" si="20"/>
        <v>#N/A</v>
      </c>
      <c r="AQ86" s="15" t="e">
        <f>NA()</f>
        <v>#N/A</v>
      </c>
      <c r="AR86" s="21"/>
      <c r="AS86" s="20"/>
      <c r="AT86" s="20"/>
      <c r="AU86" s="105" t="e">
        <f t="shared" si="16"/>
        <v>#N/A</v>
      </c>
      <c r="AV86" s="105" t="e">
        <f t="shared" si="21"/>
        <v>#N/A</v>
      </c>
      <c r="AW86" s="104" t="e">
        <f t="shared" si="21"/>
        <v>#N/A</v>
      </c>
    </row>
    <row r="87" spans="6:49" x14ac:dyDescent="0.25">
      <c r="F87" s="21" t="s">
        <v>99</v>
      </c>
      <c r="G87" s="20"/>
      <c r="H87" s="20"/>
      <c r="I87" s="20"/>
      <c r="J87" s="20"/>
      <c r="K87" s="20"/>
      <c r="L87" s="20"/>
      <c r="M87" s="19"/>
      <c r="T87" s="110">
        <f>T77</f>
        <v>0.45</v>
      </c>
      <c r="U87" s="19">
        <f>U77+1/3*(U78-U77)*U90</f>
        <v>0.35899999999999999</v>
      </c>
      <c r="W87" s="21" t="s">
        <v>49</v>
      </c>
      <c r="X87" s="108" t="str">
        <f>'Aggregate Gradation'!G22</f>
        <v/>
      </c>
      <c r="Y87" s="108">
        <v>0.08</v>
      </c>
      <c r="Z87" s="108">
        <f>IF(Z86&gt;0,Z86,IF(SUM('Aggregate Gradation'!$G$14:G22)=0,0,AA87))</f>
        <v>0</v>
      </c>
      <c r="AA87" s="19">
        <f>AA86</f>
        <v>0.2</v>
      </c>
      <c r="AK87" s="21">
        <v>27</v>
      </c>
      <c r="AL87" s="20" t="str">
        <f t="shared" si="12"/>
        <v/>
      </c>
      <c r="AM87" s="105" t="e">
        <f t="shared" si="20"/>
        <v>#N/A</v>
      </c>
      <c r="AN87" s="105" t="e">
        <f t="shared" si="20"/>
        <v>#N/A</v>
      </c>
      <c r="AO87" s="105" t="e">
        <f t="shared" si="20"/>
        <v>#N/A</v>
      </c>
      <c r="AP87" s="104" t="e">
        <f t="shared" si="20"/>
        <v>#N/A</v>
      </c>
      <c r="AQ87" s="15" t="e">
        <f>NA()</f>
        <v>#N/A</v>
      </c>
      <c r="AR87" s="21"/>
      <c r="AS87" s="20"/>
      <c r="AT87" s="20"/>
      <c r="AU87" s="105" t="e">
        <f t="shared" si="16"/>
        <v>#N/A</v>
      </c>
      <c r="AV87" s="105" t="e">
        <f t="shared" si="21"/>
        <v>#N/A</v>
      </c>
      <c r="AW87" s="104" t="e">
        <f t="shared" si="21"/>
        <v>#N/A</v>
      </c>
    </row>
    <row r="88" spans="6:49" x14ac:dyDescent="0.25">
      <c r="F88" s="21"/>
      <c r="G88" s="20" t="s">
        <v>77</v>
      </c>
      <c r="H88" s="20"/>
      <c r="I88" s="20"/>
      <c r="J88" s="20"/>
      <c r="K88" s="20"/>
      <c r="L88" s="20"/>
      <c r="M88" s="19"/>
      <c r="T88" s="110">
        <f>T87</f>
        <v>0.45</v>
      </c>
      <c r="U88" s="19">
        <f>U77+2/3*(U78-U77)*U90</f>
        <v>0.39500000000000002</v>
      </c>
      <c r="W88" s="21" t="s">
        <v>48</v>
      </c>
      <c r="X88" s="108" t="str">
        <f>'Aggregate Gradation'!G23</f>
        <v/>
      </c>
      <c r="Y88" s="108">
        <v>0.08</v>
      </c>
      <c r="Z88" s="108">
        <v>0.15</v>
      </c>
      <c r="AA88" s="19"/>
      <c r="AK88" s="21">
        <v>28</v>
      </c>
      <c r="AL88" s="20" t="str">
        <f t="shared" si="12"/>
        <v/>
      </c>
      <c r="AM88" s="105" t="e">
        <f t="shared" si="20"/>
        <v>#N/A</v>
      </c>
      <c r="AN88" s="105" t="e">
        <f t="shared" si="20"/>
        <v>#N/A</v>
      </c>
      <c r="AO88" s="105" t="e">
        <f t="shared" si="20"/>
        <v>#N/A</v>
      </c>
      <c r="AP88" s="104" t="e">
        <f t="shared" si="20"/>
        <v>#N/A</v>
      </c>
      <c r="AQ88" s="15" t="e">
        <f>NA()</f>
        <v>#N/A</v>
      </c>
      <c r="AR88" s="21"/>
      <c r="AS88" s="20"/>
      <c r="AT88" s="20"/>
      <c r="AU88" s="105" t="e">
        <f t="shared" si="16"/>
        <v>#N/A</v>
      </c>
      <c r="AV88" s="105" t="e">
        <f t="shared" si="21"/>
        <v>#N/A</v>
      </c>
      <c r="AW88" s="104" t="e">
        <f t="shared" si="21"/>
        <v>#N/A</v>
      </c>
    </row>
    <row r="89" spans="6:49" x14ac:dyDescent="0.25">
      <c r="F89" s="21"/>
      <c r="G89" s="20" t="s">
        <v>76</v>
      </c>
      <c r="H89" s="20" t="s">
        <v>75</v>
      </c>
      <c r="I89" s="20"/>
      <c r="J89" s="20"/>
      <c r="K89" s="20"/>
      <c r="L89" s="20"/>
      <c r="M89" s="19"/>
      <c r="T89" s="112">
        <f>T86</f>
        <v>0.75</v>
      </c>
      <c r="U89" s="16">
        <f>U81+2/3*(U80-U81)*U90</f>
        <v>0.34100000000000003</v>
      </c>
      <c r="W89" s="21" t="s">
        <v>47</v>
      </c>
      <c r="X89" s="108" t="str">
        <f>'Aggregate Gradation'!G24</f>
        <v/>
      </c>
      <c r="Y89" s="108">
        <v>0.08</v>
      </c>
      <c r="Z89" s="108">
        <v>0.15</v>
      </c>
      <c r="AA89" s="19"/>
      <c r="AK89" s="21">
        <v>29</v>
      </c>
      <c r="AL89" s="20" t="str">
        <f t="shared" si="12"/>
        <v/>
      </c>
      <c r="AM89" s="105" t="e">
        <f t="shared" si="20"/>
        <v>#N/A</v>
      </c>
      <c r="AN89" s="105" t="e">
        <f t="shared" si="20"/>
        <v>#N/A</v>
      </c>
      <c r="AO89" s="105" t="e">
        <f t="shared" si="20"/>
        <v>#N/A</v>
      </c>
      <c r="AP89" s="104" t="e">
        <f t="shared" si="20"/>
        <v>#N/A</v>
      </c>
      <c r="AQ89" s="15" t="e">
        <f>NA()</f>
        <v>#N/A</v>
      </c>
      <c r="AR89" s="21"/>
      <c r="AS89" s="20"/>
      <c r="AT89" s="20"/>
      <c r="AU89" s="105" t="e">
        <f t="shared" si="16"/>
        <v>#N/A</v>
      </c>
      <c r="AV89" s="105" t="e">
        <f t="shared" si="21"/>
        <v>#N/A</v>
      </c>
      <c r="AW89" s="104" t="e">
        <f t="shared" si="21"/>
        <v>#N/A</v>
      </c>
    </row>
    <row r="90" spans="6:49" x14ac:dyDescent="0.25">
      <c r="F90" s="21"/>
      <c r="G90" s="107">
        <v>0.8</v>
      </c>
      <c r="H90" s="107">
        <v>0.38</v>
      </c>
      <c r="I90" s="20"/>
      <c r="J90" s="20"/>
      <c r="K90" s="20"/>
      <c r="L90" s="20"/>
      <c r="M90" s="19"/>
      <c r="T90" s="92" t="s">
        <v>98</v>
      </c>
      <c r="U90" s="91">
        <v>0.9</v>
      </c>
      <c r="W90" s="21" t="s">
        <v>46</v>
      </c>
      <c r="X90" s="108" t="str">
        <f>'Aggregate Gradation'!G25</f>
        <v/>
      </c>
      <c r="Y90" s="108">
        <v>0</v>
      </c>
      <c r="Z90" s="108">
        <v>7.4999999999999997E-2</v>
      </c>
      <c r="AA90" s="19"/>
      <c r="AK90" s="21">
        <v>30</v>
      </c>
      <c r="AL90" s="20" t="str">
        <f t="shared" si="12"/>
        <v/>
      </c>
      <c r="AM90" s="105" t="e">
        <f t="shared" si="20"/>
        <v>#N/A</v>
      </c>
      <c r="AN90" s="105" t="e">
        <f t="shared" si="20"/>
        <v>#N/A</v>
      </c>
      <c r="AO90" s="105" t="e">
        <f t="shared" si="20"/>
        <v>#N/A</v>
      </c>
      <c r="AP90" s="104" t="e">
        <f t="shared" si="20"/>
        <v>#N/A</v>
      </c>
      <c r="AQ90" s="15" t="e">
        <f>NA()</f>
        <v>#N/A</v>
      </c>
      <c r="AR90" s="21"/>
      <c r="AS90" s="20"/>
      <c r="AT90" s="20"/>
      <c r="AU90" s="105" t="e">
        <f t="shared" si="16"/>
        <v>#N/A</v>
      </c>
      <c r="AV90" s="105" t="e">
        <f t="shared" si="21"/>
        <v>#N/A</v>
      </c>
      <c r="AW90" s="104" t="e">
        <f t="shared" si="21"/>
        <v>#N/A</v>
      </c>
    </row>
    <row r="91" spans="6:49" x14ac:dyDescent="0.25">
      <c r="F91" s="21"/>
      <c r="G91" s="107">
        <v>0.3</v>
      </c>
      <c r="H91" s="107">
        <v>0.47</v>
      </c>
      <c r="I91" s="20"/>
      <c r="J91" s="20"/>
      <c r="K91" s="20"/>
      <c r="L91" s="20"/>
      <c r="M91" s="19"/>
      <c r="W91" s="18" t="s">
        <v>45</v>
      </c>
      <c r="X91" s="111" t="str">
        <f>'Aggregate Gradation'!G26</f>
        <v/>
      </c>
      <c r="Y91" s="111">
        <v>0</v>
      </c>
      <c r="Z91" s="111">
        <v>0</v>
      </c>
      <c r="AA91" s="16"/>
      <c r="AK91" s="21">
        <v>31</v>
      </c>
      <c r="AL91" s="20" t="str">
        <f t="shared" si="12"/>
        <v/>
      </c>
      <c r="AM91" s="105" t="e">
        <f t="shared" si="20"/>
        <v>#N/A</v>
      </c>
      <c r="AN91" s="105" t="e">
        <f t="shared" si="20"/>
        <v>#N/A</v>
      </c>
      <c r="AO91" s="105" t="e">
        <f t="shared" si="20"/>
        <v>#N/A</v>
      </c>
      <c r="AP91" s="104" t="e">
        <f t="shared" si="20"/>
        <v>#N/A</v>
      </c>
      <c r="AQ91" s="15" t="e">
        <f>NA()</f>
        <v>#N/A</v>
      </c>
      <c r="AR91" s="21"/>
      <c r="AS91" s="20"/>
      <c r="AT91" s="20"/>
      <c r="AU91" s="105" t="e">
        <f t="shared" si="16"/>
        <v>#N/A</v>
      </c>
      <c r="AV91" s="105" t="e">
        <f t="shared" si="21"/>
        <v>#N/A</v>
      </c>
      <c r="AW91" s="104" t="e">
        <f t="shared" si="21"/>
        <v>#N/A</v>
      </c>
    </row>
    <row r="92" spans="6:49" x14ac:dyDescent="0.25">
      <c r="F92" s="21"/>
      <c r="G92" s="20" t="s">
        <v>74</v>
      </c>
      <c r="H92" s="20"/>
      <c r="I92" s="20"/>
      <c r="J92" s="20"/>
      <c r="K92" s="20"/>
      <c r="L92" s="20"/>
      <c r="M92" s="19"/>
      <c r="AK92" s="21">
        <v>32</v>
      </c>
      <c r="AL92" s="20" t="str">
        <f t="shared" ref="AL92:AL123" si="22">IF(ISNA(VLOOKUP($AK92,$AK$43:$AP$56,AL$59,FALSE)),"",VLOOKUP($AK92,$AK$43:$AP$56,AL$59,FALSE))</f>
        <v/>
      </c>
      <c r="AM92" s="105" t="e">
        <f t="shared" si="20"/>
        <v>#N/A</v>
      </c>
      <c r="AN92" s="105" t="e">
        <f t="shared" si="20"/>
        <v>#N/A</v>
      </c>
      <c r="AO92" s="105" t="e">
        <f t="shared" si="20"/>
        <v>#N/A</v>
      </c>
      <c r="AP92" s="104" t="e">
        <f t="shared" si="20"/>
        <v>#N/A</v>
      </c>
      <c r="AQ92" s="15" t="e">
        <f>NA()</f>
        <v>#N/A</v>
      </c>
      <c r="AR92" s="21"/>
      <c r="AS92" s="20"/>
      <c r="AT92" s="20"/>
      <c r="AU92" s="105" t="e">
        <f t="shared" si="16"/>
        <v>#N/A</v>
      </c>
      <c r="AV92" s="105" t="e">
        <f t="shared" si="21"/>
        <v>#N/A</v>
      </c>
      <c r="AW92" s="104" t="e">
        <f t="shared" si="21"/>
        <v>#N/A</v>
      </c>
    </row>
    <row r="93" spans="6:49" x14ac:dyDescent="0.25">
      <c r="F93" s="21"/>
      <c r="G93" s="20" t="s">
        <v>73</v>
      </c>
      <c r="H93" s="20" t="s">
        <v>72</v>
      </c>
      <c r="I93" s="20" t="s">
        <v>71</v>
      </c>
      <c r="J93" s="20"/>
      <c r="K93" s="20"/>
      <c r="L93" s="20"/>
      <c r="M93" s="19"/>
      <c r="AK93" s="21">
        <v>33</v>
      </c>
      <c r="AL93" s="20" t="str">
        <f t="shared" si="22"/>
        <v>No. 8</v>
      </c>
      <c r="AM93" s="105" t="str">
        <f t="shared" si="20"/>
        <v/>
      </c>
      <c r="AN93" s="105" t="e">
        <f t="shared" si="20"/>
        <v>#N/A</v>
      </c>
      <c r="AO93" s="105" t="e">
        <f t="shared" si="20"/>
        <v>#N/A</v>
      </c>
      <c r="AP93" s="104" t="e">
        <f t="shared" si="20"/>
        <v>#N/A</v>
      </c>
      <c r="AQ93" s="106">
        <f>AQ67</f>
        <v>1</v>
      </c>
      <c r="AR93" s="21"/>
      <c r="AS93" s="20"/>
      <c r="AT93" s="20"/>
      <c r="AU93" s="105" t="e">
        <f t="shared" ref="AU93:AU124" si="23">IF(ISBLANK(VLOOKUP($AK93,$AK$43:$AU$56,AU$59,FALSE)),NA(),VLOOKUP($AK93,$AK$43:$AU$56,AU$59,FALSE))</f>
        <v>#VALUE!</v>
      </c>
      <c r="AV93" s="105" t="str">
        <f t="shared" si="21"/>
        <v/>
      </c>
      <c r="AW93" s="104" t="str">
        <f t="shared" si="21"/>
        <v/>
      </c>
    </row>
    <row r="94" spans="6:49" x14ac:dyDescent="0.25">
      <c r="F94" s="21"/>
      <c r="G94" s="108" t="e">
        <f>G85</f>
        <v>#VALUE!</v>
      </c>
      <c r="H94" s="32" t="e">
        <f>G94*SLOPE(H90:H91,G90:G91)+INTERCEPT(H90:H91,G90:G91)</f>
        <v>#VALUE!</v>
      </c>
      <c r="I94" s="108" t="e">
        <f>I85</f>
        <v>#VALUE!</v>
      </c>
      <c r="J94" s="20"/>
      <c r="K94" s="20"/>
      <c r="L94" s="20"/>
      <c r="M94" s="19"/>
      <c r="AK94" s="21">
        <v>34</v>
      </c>
      <c r="AL94" s="20" t="str">
        <f t="shared" si="22"/>
        <v/>
      </c>
      <c r="AM94" s="105" t="e">
        <f t="shared" si="20"/>
        <v>#N/A</v>
      </c>
      <c r="AN94" s="105" t="e">
        <f t="shared" si="20"/>
        <v>#N/A</v>
      </c>
      <c r="AO94" s="105" t="e">
        <f t="shared" si="20"/>
        <v>#N/A</v>
      </c>
      <c r="AP94" s="104" t="e">
        <f t="shared" si="20"/>
        <v>#N/A</v>
      </c>
      <c r="AQ94" s="15" t="e">
        <f>NA()</f>
        <v>#N/A</v>
      </c>
      <c r="AR94" s="21"/>
      <c r="AS94" s="20"/>
      <c r="AT94" s="20"/>
      <c r="AU94" s="105" t="e">
        <f t="shared" si="23"/>
        <v>#N/A</v>
      </c>
      <c r="AV94" s="105" t="e">
        <f t="shared" si="21"/>
        <v>#N/A</v>
      </c>
      <c r="AW94" s="104" t="e">
        <f t="shared" si="21"/>
        <v>#N/A</v>
      </c>
    </row>
    <row r="95" spans="6:49" x14ac:dyDescent="0.25">
      <c r="F95" s="21"/>
      <c r="G95" s="20"/>
      <c r="H95" s="20"/>
      <c r="I95" s="20" t="s">
        <v>97</v>
      </c>
      <c r="J95" s="20" t="e">
        <f>IF(I94&gt;=H94,TRUE,FALSE)</f>
        <v>#VALUE!</v>
      </c>
      <c r="K95" s="20"/>
      <c r="L95" s="20"/>
      <c r="M95" s="19"/>
      <c r="AK95" s="21">
        <v>35</v>
      </c>
      <c r="AL95" s="20" t="str">
        <f t="shared" si="22"/>
        <v/>
      </c>
      <c r="AM95" s="105" t="e">
        <f t="shared" si="20"/>
        <v>#N/A</v>
      </c>
      <c r="AN95" s="105" t="e">
        <f t="shared" si="20"/>
        <v>#N/A</v>
      </c>
      <c r="AO95" s="105" t="e">
        <f t="shared" si="20"/>
        <v>#N/A</v>
      </c>
      <c r="AP95" s="104" t="e">
        <f t="shared" si="20"/>
        <v>#N/A</v>
      </c>
      <c r="AQ95" s="15" t="e">
        <f>NA()</f>
        <v>#N/A</v>
      </c>
      <c r="AR95" s="21"/>
      <c r="AS95" s="20"/>
      <c r="AT95" s="20"/>
      <c r="AU95" s="105" t="e">
        <f t="shared" si="23"/>
        <v>#N/A</v>
      </c>
      <c r="AV95" s="105" t="e">
        <f t="shared" si="21"/>
        <v>#N/A</v>
      </c>
      <c r="AW95" s="104" t="e">
        <f t="shared" si="21"/>
        <v>#N/A</v>
      </c>
    </row>
    <row r="96" spans="6:49" x14ac:dyDescent="0.25">
      <c r="F96" s="21" t="s">
        <v>96</v>
      </c>
      <c r="G96" s="20"/>
      <c r="H96" s="20"/>
      <c r="I96" s="20"/>
      <c r="J96" s="20"/>
      <c r="K96" s="20"/>
      <c r="L96" s="20"/>
      <c r="M96" s="19"/>
      <c r="AK96" s="21">
        <v>36</v>
      </c>
      <c r="AL96" s="20" t="str">
        <f t="shared" si="22"/>
        <v/>
      </c>
      <c r="AM96" s="105" t="e">
        <f t="shared" si="20"/>
        <v>#N/A</v>
      </c>
      <c r="AN96" s="105" t="e">
        <f t="shared" si="20"/>
        <v>#N/A</v>
      </c>
      <c r="AO96" s="105" t="e">
        <f t="shared" si="20"/>
        <v>#N/A</v>
      </c>
      <c r="AP96" s="104" t="e">
        <f t="shared" si="20"/>
        <v>#N/A</v>
      </c>
      <c r="AQ96" s="15" t="e">
        <f>NA()</f>
        <v>#N/A</v>
      </c>
      <c r="AR96" s="21"/>
      <c r="AS96" s="20"/>
      <c r="AT96" s="20"/>
      <c r="AU96" s="105" t="e">
        <f t="shared" si="23"/>
        <v>#N/A</v>
      </c>
      <c r="AV96" s="105" t="e">
        <f t="shared" si="21"/>
        <v>#N/A</v>
      </c>
      <c r="AW96" s="104" t="e">
        <f t="shared" si="21"/>
        <v>#N/A</v>
      </c>
    </row>
    <row r="97" spans="6:49" x14ac:dyDescent="0.25">
      <c r="F97" s="21"/>
      <c r="G97" s="31" t="s">
        <v>95</v>
      </c>
      <c r="H97" s="20" t="e">
        <f>IF(OR(J86,J95),TRUE, FALSE)</f>
        <v>#VALUE!</v>
      </c>
      <c r="I97" s="20"/>
      <c r="J97" s="20"/>
      <c r="K97" s="20"/>
      <c r="L97" s="20"/>
      <c r="M97" s="19"/>
      <c r="AK97" s="21">
        <v>37</v>
      </c>
      <c r="AL97" s="20" t="str">
        <f t="shared" si="22"/>
        <v/>
      </c>
      <c r="AM97" s="105" t="e">
        <f t="shared" si="20"/>
        <v>#N/A</v>
      </c>
      <c r="AN97" s="105" t="e">
        <f t="shared" si="20"/>
        <v>#N/A</v>
      </c>
      <c r="AO97" s="105" t="e">
        <f t="shared" si="20"/>
        <v>#N/A</v>
      </c>
      <c r="AP97" s="104" t="e">
        <f t="shared" si="20"/>
        <v>#N/A</v>
      </c>
      <c r="AQ97" s="15" t="e">
        <f>NA()</f>
        <v>#N/A</v>
      </c>
      <c r="AR97" s="21"/>
      <c r="AS97" s="20"/>
      <c r="AT97" s="20"/>
      <c r="AU97" s="105" t="e">
        <f t="shared" si="23"/>
        <v>#N/A</v>
      </c>
      <c r="AV97" s="105" t="e">
        <f t="shared" si="21"/>
        <v>#N/A</v>
      </c>
      <c r="AW97" s="104" t="e">
        <f t="shared" si="21"/>
        <v>#N/A</v>
      </c>
    </row>
    <row r="98" spans="6:49" x14ac:dyDescent="0.25">
      <c r="F98" s="21"/>
      <c r="G98" s="31" t="s">
        <v>94</v>
      </c>
      <c r="H98" s="108" t="e">
        <f>G94</f>
        <v>#VALUE!</v>
      </c>
      <c r="I98" s="20"/>
      <c r="J98" s="20"/>
      <c r="K98" s="20"/>
      <c r="L98" s="20"/>
      <c r="M98" s="19"/>
      <c r="AK98" s="21">
        <v>38</v>
      </c>
      <c r="AL98" s="20" t="str">
        <f t="shared" si="22"/>
        <v/>
      </c>
      <c r="AM98" s="105" t="e">
        <f t="shared" si="20"/>
        <v>#N/A</v>
      </c>
      <c r="AN98" s="105" t="e">
        <f t="shared" si="20"/>
        <v>#N/A</v>
      </c>
      <c r="AO98" s="105" t="e">
        <f t="shared" si="20"/>
        <v>#N/A</v>
      </c>
      <c r="AP98" s="104" t="e">
        <f t="shared" si="20"/>
        <v>#N/A</v>
      </c>
      <c r="AQ98" s="15" t="e">
        <f>NA()</f>
        <v>#N/A</v>
      </c>
      <c r="AR98" s="21"/>
      <c r="AS98" s="20"/>
      <c r="AT98" s="20"/>
      <c r="AU98" s="105" t="e">
        <f t="shared" si="23"/>
        <v>#N/A</v>
      </c>
      <c r="AV98" s="105" t="e">
        <f t="shared" si="21"/>
        <v>#N/A</v>
      </c>
      <c r="AW98" s="104" t="e">
        <f t="shared" si="21"/>
        <v>#N/A</v>
      </c>
    </row>
    <row r="99" spans="6:49" x14ac:dyDescent="0.25">
      <c r="F99" s="21"/>
      <c r="G99" s="20" t="s">
        <v>93</v>
      </c>
      <c r="H99" s="20" t="s">
        <v>92</v>
      </c>
      <c r="I99" s="20"/>
      <c r="J99" s="20"/>
      <c r="K99" s="20"/>
      <c r="L99" s="20"/>
      <c r="M99" s="19"/>
      <c r="AK99" s="21">
        <v>39</v>
      </c>
      <c r="AL99" s="20" t="str">
        <f t="shared" si="22"/>
        <v/>
      </c>
      <c r="AM99" s="105" t="e">
        <f t="shared" si="20"/>
        <v>#N/A</v>
      </c>
      <c r="AN99" s="105" t="e">
        <f t="shared" si="20"/>
        <v>#N/A</v>
      </c>
      <c r="AO99" s="105" t="e">
        <f t="shared" si="20"/>
        <v>#N/A</v>
      </c>
      <c r="AP99" s="104" t="e">
        <f t="shared" si="20"/>
        <v>#N/A</v>
      </c>
      <c r="AQ99" s="15" t="e">
        <f>NA()</f>
        <v>#N/A</v>
      </c>
      <c r="AR99" s="21"/>
      <c r="AS99" s="20"/>
      <c r="AT99" s="20"/>
      <c r="AU99" s="105" t="e">
        <f t="shared" si="23"/>
        <v>#N/A</v>
      </c>
      <c r="AV99" s="105" t="e">
        <f t="shared" si="21"/>
        <v>#N/A</v>
      </c>
      <c r="AW99" s="104" t="e">
        <f t="shared" si="21"/>
        <v>#N/A</v>
      </c>
    </row>
    <row r="100" spans="6:49" x14ac:dyDescent="0.25">
      <c r="F100" s="21"/>
      <c r="G100" s="20">
        <v>1</v>
      </c>
      <c r="H100" s="107">
        <v>0.75</v>
      </c>
      <c r="I100" s="20" t="e">
        <f>IF(AND(NOT(H97),H98&gt;=H100),TRUE,FALSE)</f>
        <v>#VALUE!</v>
      </c>
      <c r="J100" s="20"/>
      <c r="K100" s="20"/>
      <c r="L100" s="20"/>
      <c r="M100" s="19"/>
      <c r="AK100" s="21">
        <v>40</v>
      </c>
      <c r="AL100" s="20" t="str">
        <f t="shared" si="22"/>
        <v/>
      </c>
      <c r="AM100" s="105" t="e">
        <f t="shared" ref="AM100:AP119" si="24">IF(ISBLANK(VLOOKUP($AK100,$AK$43:$AP$56,AM$59,FALSE)),NA(),VLOOKUP($AK100,$AK$43:$AP$56,AM$59,FALSE))</f>
        <v>#N/A</v>
      </c>
      <c r="AN100" s="105" t="e">
        <f t="shared" si="24"/>
        <v>#N/A</v>
      </c>
      <c r="AO100" s="105" t="e">
        <f t="shared" si="24"/>
        <v>#N/A</v>
      </c>
      <c r="AP100" s="104" t="e">
        <f t="shared" si="24"/>
        <v>#N/A</v>
      </c>
      <c r="AQ100" s="15" t="e">
        <f>NA()</f>
        <v>#N/A</v>
      </c>
      <c r="AR100" s="21"/>
      <c r="AS100" s="20"/>
      <c r="AT100" s="20"/>
      <c r="AU100" s="105" t="e">
        <f t="shared" si="23"/>
        <v>#N/A</v>
      </c>
      <c r="AV100" s="105" t="e">
        <f t="shared" si="21"/>
        <v>#N/A</v>
      </c>
      <c r="AW100" s="104" t="e">
        <f t="shared" si="21"/>
        <v>#N/A</v>
      </c>
    </row>
    <row r="101" spans="6:49" x14ac:dyDescent="0.25">
      <c r="F101" s="21"/>
      <c r="G101" s="20">
        <v>2</v>
      </c>
      <c r="H101" s="107">
        <v>0.45</v>
      </c>
      <c r="I101" s="20" t="e">
        <f>IF(AND(NOT(H97),H98&gt;=H101,NOT(I100)),TRUE,FALSE)</f>
        <v>#VALUE!</v>
      </c>
      <c r="J101" s="20"/>
      <c r="K101" s="20"/>
      <c r="L101" s="20"/>
      <c r="M101" s="19"/>
      <c r="AK101" s="21">
        <v>41</v>
      </c>
      <c r="AL101" s="20" t="str">
        <f t="shared" si="22"/>
        <v/>
      </c>
      <c r="AM101" s="105" t="e">
        <f t="shared" si="24"/>
        <v>#N/A</v>
      </c>
      <c r="AN101" s="105" t="e">
        <f t="shared" si="24"/>
        <v>#N/A</v>
      </c>
      <c r="AO101" s="105" t="e">
        <f t="shared" si="24"/>
        <v>#N/A</v>
      </c>
      <c r="AP101" s="104" t="e">
        <f t="shared" si="24"/>
        <v>#N/A</v>
      </c>
      <c r="AQ101" s="15" t="e">
        <f>NA()</f>
        <v>#N/A</v>
      </c>
      <c r="AR101" s="21"/>
      <c r="AS101" s="20"/>
      <c r="AT101" s="20"/>
      <c r="AU101" s="105" t="e">
        <f t="shared" si="23"/>
        <v>#N/A</v>
      </c>
      <c r="AV101" s="105" t="e">
        <f t="shared" ref="AV101:AW120" si="25">IF(ISBLANK(VLOOKUP($AK101,$AK$43:$AW$56,AV$59,FALSE)),NA(),VLOOKUP($AK101,$AK$43:$AW$56,AV$59,FALSE))</f>
        <v>#N/A</v>
      </c>
      <c r="AW101" s="104" t="e">
        <f t="shared" si="25"/>
        <v>#N/A</v>
      </c>
    </row>
    <row r="102" spans="6:49" x14ac:dyDescent="0.25">
      <c r="F102" s="21"/>
      <c r="G102" s="20">
        <v>3</v>
      </c>
      <c r="H102" s="107">
        <v>0</v>
      </c>
      <c r="I102" s="20" t="e">
        <f>IF(AND(NOT(H97),H98&gt;=H102,NOT(I101),NOT(I100)),TRUE,FALSE)</f>
        <v>#VALUE!</v>
      </c>
      <c r="J102" s="20"/>
      <c r="K102" s="20"/>
      <c r="L102" s="20"/>
      <c r="M102" s="19"/>
      <c r="AK102" s="21">
        <v>42</v>
      </c>
      <c r="AL102" s="20" t="str">
        <f t="shared" si="22"/>
        <v/>
      </c>
      <c r="AM102" s="105" t="e">
        <f t="shared" si="24"/>
        <v>#N/A</v>
      </c>
      <c r="AN102" s="105" t="e">
        <f t="shared" si="24"/>
        <v>#N/A</v>
      </c>
      <c r="AO102" s="105" t="e">
        <f t="shared" si="24"/>
        <v>#N/A</v>
      </c>
      <c r="AP102" s="104" t="e">
        <f t="shared" si="24"/>
        <v>#N/A</v>
      </c>
      <c r="AQ102" s="15" t="e">
        <f>NA()</f>
        <v>#N/A</v>
      </c>
      <c r="AR102" s="21"/>
      <c r="AS102" s="20"/>
      <c r="AT102" s="20"/>
      <c r="AU102" s="105" t="e">
        <f t="shared" si="23"/>
        <v>#N/A</v>
      </c>
      <c r="AV102" s="105" t="e">
        <f t="shared" si="25"/>
        <v>#N/A</v>
      </c>
      <c r="AW102" s="104" t="e">
        <f t="shared" si="25"/>
        <v>#N/A</v>
      </c>
    </row>
    <row r="103" spans="6:49" x14ac:dyDescent="0.25">
      <c r="F103" s="21"/>
      <c r="G103" s="20"/>
      <c r="H103" s="20"/>
      <c r="I103" s="20"/>
      <c r="J103" s="20"/>
      <c r="K103" s="20"/>
      <c r="L103" s="20"/>
      <c r="M103" s="19"/>
      <c r="AK103" s="21">
        <v>43</v>
      </c>
      <c r="AL103" s="20" t="str">
        <f t="shared" si="22"/>
        <v/>
      </c>
      <c r="AM103" s="105" t="e">
        <f t="shared" si="24"/>
        <v>#N/A</v>
      </c>
      <c r="AN103" s="105" t="e">
        <f t="shared" si="24"/>
        <v>#N/A</v>
      </c>
      <c r="AO103" s="105" t="e">
        <f t="shared" si="24"/>
        <v>#N/A</v>
      </c>
      <c r="AP103" s="104" t="e">
        <f t="shared" si="24"/>
        <v>#N/A</v>
      </c>
      <c r="AQ103" s="15" t="e">
        <f>NA()</f>
        <v>#N/A</v>
      </c>
      <c r="AR103" s="21"/>
      <c r="AS103" s="20"/>
      <c r="AT103" s="20"/>
      <c r="AU103" s="105" t="e">
        <f t="shared" si="23"/>
        <v>#N/A</v>
      </c>
      <c r="AV103" s="105" t="e">
        <f t="shared" si="25"/>
        <v>#N/A</v>
      </c>
      <c r="AW103" s="104" t="e">
        <f t="shared" si="25"/>
        <v>#N/A</v>
      </c>
    </row>
    <row r="104" spans="6:49" x14ac:dyDescent="0.25">
      <c r="F104" s="21" t="e">
        <f>I100</f>
        <v>#VALUE!</v>
      </c>
      <c r="G104" s="20" t="s">
        <v>91</v>
      </c>
      <c r="H104" s="20" t="s">
        <v>90</v>
      </c>
      <c r="I104" s="20" t="str">
        <f>G104&amp;", "&amp;H104</f>
        <v>Zone I , Gap-graded and tends to segregate</v>
      </c>
      <c r="J104" s="20"/>
      <c r="K104" s="20"/>
      <c r="L104" s="20"/>
      <c r="M104" s="19"/>
      <c r="AK104" s="21">
        <v>44</v>
      </c>
      <c r="AL104" s="20" t="str">
        <f t="shared" si="22"/>
        <v/>
      </c>
      <c r="AM104" s="105" t="e">
        <f t="shared" si="24"/>
        <v>#N/A</v>
      </c>
      <c r="AN104" s="105" t="e">
        <f t="shared" si="24"/>
        <v>#N/A</v>
      </c>
      <c r="AO104" s="105" t="e">
        <f t="shared" si="24"/>
        <v>#N/A</v>
      </c>
      <c r="AP104" s="104" t="e">
        <f t="shared" si="24"/>
        <v>#N/A</v>
      </c>
      <c r="AQ104" s="15" t="e">
        <f>NA()</f>
        <v>#N/A</v>
      </c>
      <c r="AR104" s="21"/>
      <c r="AS104" s="20"/>
      <c r="AT104" s="20"/>
      <c r="AU104" s="105" t="e">
        <f t="shared" si="23"/>
        <v>#N/A</v>
      </c>
      <c r="AV104" s="105" t="e">
        <f t="shared" si="25"/>
        <v>#N/A</v>
      </c>
      <c r="AW104" s="104" t="e">
        <f t="shared" si="25"/>
        <v>#N/A</v>
      </c>
    </row>
    <row r="105" spans="6:49" x14ac:dyDescent="0.25">
      <c r="F105" s="21" t="e">
        <f>I101</f>
        <v>#VALUE!</v>
      </c>
      <c r="G105" s="20" t="s">
        <v>89</v>
      </c>
      <c r="H105" s="20" t="s">
        <v>88</v>
      </c>
      <c r="I105" s="20" t="str">
        <f>G105&amp;", "&amp;H105</f>
        <v>Zone II, Well graded 1-1/2 to 3/4 in.</v>
      </c>
      <c r="J105" s="20"/>
      <c r="K105" s="20"/>
      <c r="L105" s="20"/>
      <c r="M105" s="19"/>
      <c r="AK105" s="21">
        <v>45</v>
      </c>
      <c r="AL105" s="20" t="str">
        <f t="shared" si="22"/>
        <v>No. 4</v>
      </c>
      <c r="AM105" s="105" t="str">
        <f t="shared" si="24"/>
        <v/>
      </c>
      <c r="AN105" s="105" t="e">
        <f t="shared" si="24"/>
        <v>#N/A</v>
      </c>
      <c r="AO105" s="105" t="e">
        <f t="shared" si="24"/>
        <v>#N/A</v>
      </c>
      <c r="AP105" s="104" t="e">
        <f t="shared" si="24"/>
        <v>#N/A</v>
      </c>
      <c r="AQ105" s="106">
        <f>AQ67</f>
        <v>1</v>
      </c>
      <c r="AR105" s="21"/>
      <c r="AS105" s="20"/>
      <c r="AT105" s="20"/>
      <c r="AU105" s="105" t="e">
        <f t="shared" si="23"/>
        <v>#VALUE!</v>
      </c>
      <c r="AV105" s="105" t="str">
        <f t="shared" si="25"/>
        <v/>
      </c>
      <c r="AW105" s="104" t="str">
        <f t="shared" si="25"/>
        <v/>
      </c>
    </row>
    <row r="106" spans="6:49" x14ac:dyDescent="0.25">
      <c r="F106" s="21" t="e">
        <f>I102</f>
        <v>#VALUE!</v>
      </c>
      <c r="G106" s="20" t="s">
        <v>87</v>
      </c>
      <c r="H106" s="20" t="s">
        <v>86</v>
      </c>
      <c r="I106" s="20" t="str">
        <f>G106&amp;", "&amp;H106</f>
        <v>Zone III, Well Graded 3/4 in. and finer</v>
      </c>
      <c r="J106" s="20"/>
      <c r="K106" s="20"/>
      <c r="L106" s="20"/>
      <c r="M106" s="19"/>
      <c r="AK106" s="21">
        <v>46</v>
      </c>
      <c r="AL106" s="20" t="str">
        <f t="shared" si="22"/>
        <v/>
      </c>
      <c r="AM106" s="105" t="e">
        <f t="shared" si="24"/>
        <v>#N/A</v>
      </c>
      <c r="AN106" s="105" t="e">
        <f t="shared" si="24"/>
        <v>#N/A</v>
      </c>
      <c r="AO106" s="105" t="e">
        <f t="shared" si="24"/>
        <v>#N/A</v>
      </c>
      <c r="AP106" s="104" t="e">
        <f t="shared" si="24"/>
        <v>#N/A</v>
      </c>
      <c r="AQ106" s="15" t="e">
        <f>NA()</f>
        <v>#N/A</v>
      </c>
      <c r="AR106" s="21"/>
      <c r="AS106" s="20"/>
      <c r="AT106" s="20"/>
      <c r="AU106" s="105" t="e">
        <f t="shared" si="23"/>
        <v>#N/A</v>
      </c>
      <c r="AV106" s="105" t="e">
        <f t="shared" si="25"/>
        <v>#N/A</v>
      </c>
      <c r="AW106" s="104" t="e">
        <f t="shared" si="25"/>
        <v>#N/A</v>
      </c>
    </row>
    <row r="107" spans="6:49" x14ac:dyDescent="0.25">
      <c r="F107" s="21" t="e">
        <f>J95</f>
        <v>#VALUE!</v>
      </c>
      <c r="G107" s="20" t="s">
        <v>85</v>
      </c>
      <c r="H107" s="20" t="s">
        <v>84</v>
      </c>
      <c r="I107" s="20" t="str">
        <f>G107&amp;", "&amp;H107</f>
        <v>Zone IV, Sticky</v>
      </c>
      <c r="J107" s="20"/>
      <c r="K107" s="20"/>
      <c r="L107" s="20"/>
      <c r="M107" s="19"/>
      <c r="AK107" s="21">
        <v>47</v>
      </c>
      <c r="AL107" s="20" t="str">
        <f t="shared" si="22"/>
        <v/>
      </c>
      <c r="AM107" s="105" t="e">
        <f t="shared" si="24"/>
        <v>#N/A</v>
      </c>
      <c r="AN107" s="105" t="e">
        <f t="shared" si="24"/>
        <v>#N/A</v>
      </c>
      <c r="AO107" s="105" t="e">
        <f t="shared" si="24"/>
        <v>#N/A</v>
      </c>
      <c r="AP107" s="104" t="e">
        <f t="shared" si="24"/>
        <v>#N/A</v>
      </c>
      <c r="AQ107" s="15" t="e">
        <f>NA()</f>
        <v>#N/A</v>
      </c>
      <c r="AR107" s="21"/>
      <c r="AS107" s="20"/>
      <c r="AT107" s="20"/>
      <c r="AU107" s="105" t="e">
        <f t="shared" si="23"/>
        <v>#N/A</v>
      </c>
      <c r="AV107" s="105" t="e">
        <f t="shared" si="25"/>
        <v>#N/A</v>
      </c>
      <c r="AW107" s="104" t="e">
        <f t="shared" si="25"/>
        <v>#N/A</v>
      </c>
    </row>
    <row r="108" spans="6:49" x14ac:dyDescent="0.25">
      <c r="F108" s="21" t="e">
        <f>J86</f>
        <v>#VALUE!</v>
      </c>
      <c r="G108" s="20" t="s">
        <v>83</v>
      </c>
      <c r="H108" s="20" t="s">
        <v>82</v>
      </c>
      <c r="I108" s="20" t="str">
        <f>G108&amp;", "&amp;H108</f>
        <v>Zone V, Rocky</v>
      </c>
      <c r="J108" s="20"/>
      <c r="K108" s="20"/>
      <c r="L108" s="20"/>
      <c r="M108" s="19"/>
      <c r="AK108" s="21">
        <v>48</v>
      </c>
      <c r="AL108" s="20" t="str">
        <f t="shared" si="22"/>
        <v/>
      </c>
      <c r="AM108" s="105" t="e">
        <f t="shared" si="24"/>
        <v>#N/A</v>
      </c>
      <c r="AN108" s="105" t="e">
        <f t="shared" si="24"/>
        <v>#N/A</v>
      </c>
      <c r="AO108" s="105" t="e">
        <f t="shared" si="24"/>
        <v>#N/A</v>
      </c>
      <c r="AP108" s="104" t="e">
        <f t="shared" si="24"/>
        <v>#N/A</v>
      </c>
      <c r="AQ108" s="15" t="e">
        <f>NA()</f>
        <v>#N/A</v>
      </c>
      <c r="AR108" s="21"/>
      <c r="AS108" s="20"/>
      <c r="AT108" s="20"/>
      <c r="AU108" s="105" t="e">
        <f t="shared" si="23"/>
        <v>#N/A</v>
      </c>
      <c r="AV108" s="105" t="e">
        <f t="shared" si="25"/>
        <v>#N/A</v>
      </c>
      <c r="AW108" s="104" t="e">
        <f t="shared" si="25"/>
        <v>#N/A</v>
      </c>
    </row>
    <row r="109" spans="6:49" x14ac:dyDescent="0.25">
      <c r="F109" s="18" t="e">
        <f>VLOOKUP(TRUE,F104:I108,4,FALSE)</f>
        <v>#N/A</v>
      </c>
      <c r="G109" s="17"/>
      <c r="H109" s="17"/>
      <c r="I109" s="17"/>
      <c r="J109" s="17"/>
      <c r="K109" s="17"/>
      <c r="L109" s="17"/>
      <c r="M109" s="16"/>
      <c r="AK109" s="21">
        <v>49</v>
      </c>
      <c r="AL109" s="20" t="str">
        <f t="shared" si="22"/>
        <v/>
      </c>
      <c r="AM109" s="105" t="e">
        <f t="shared" si="24"/>
        <v>#N/A</v>
      </c>
      <c r="AN109" s="105" t="e">
        <f t="shared" si="24"/>
        <v>#N/A</v>
      </c>
      <c r="AO109" s="105" t="e">
        <f t="shared" si="24"/>
        <v>#N/A</v>
      </c>
      <c r="AP109" s="104" t="e">
        <f t="shared" si="24"/>
        <v>#N/A</v>
      </c>
      <c r="AQ109" s="15" t="e">
        <f>NA()</f>
        <v>#N/A</v>
      </c>
      <c r="AR109" s="21"/>
      <c r="AS109" s="20"/>
      <c r="AT109" s="20"/>
      <c r="AU109" s="105" t="e">
        <f t="shared" si="23"/>
        <v>#N/A</v>
      </c>
      <c r="AV109" s="105" t="e">
        <f t="shared" si="25"/>
        <v>#N/A</v>
      </c>
      <c r="AW109" s="104" t="e">
        <f t="shared" si="25"/>
        <v>#N/A</v>
      </c>
    </row>
    <row r="110" spans="6:49" x14ac:dyDescent="0.25">
      <c r="F110" s="60" t="s">
        <v>81</v>
      </c>
      <c r="G110" s="43"/>
      <c r="H110" s="43"/>
      <c r="I110" s="43"/>
      <c r="J110" s="43"/>
      <c r="K110" s="43"/>
      <c r="L110" s="43"/>
      <c r="M110" s="42"/>
      <c r="AK110" s="21">
        <v>50</v>
      </c>
      <c r="AL110" s="20" t="str">
        <f t="shared" si="22"/>
        <v/>
      </c>
      <c r="AM110" s="105" t="e">
        <f t="shared" si="24"/>
        <v>#N/A</v>
      </c>
      <c r="AN110" s="105" t="e">
        <f t="shared" si="24"/>
        <v>#N/A</v>
      </c>
      <c r="AO110" s="105" t="e">
        <f t="shared" si="24"/>
        <v>#N/A</v>
      </c>
      <c r="AP110" s="104" t="e">
        <f t="shared" si="24"/>
        <v>#N/A</v>
      </c>
      <c r="AQ110" s="15" t="e">
        <f>NA()</f>
        <v>#N/A</v>
      </c>
      <c r="AR110" s="21"/>
      <c r="AS110" s="20"/>
      <c r="AT110" s="20"/>
      <c r="AU110" s="105" t="e">
        <f t="shared" si="23"/>
        <v>#N/A</v>
      </c>
      <c r="AV110" s="105" t="e">
        <f t="shared" si="25"/>
        <v>#N/A</v>
      </c>
      <c r="AW110" s="104" t="e">
        <f t="shared" si="25"/>
        <v>#N/A</v>
      </c>
    </row>
    <row r="111" spans="6:49" x14ac:dyDescent="0.25">
      <c r="F111" s="21" t="s">
        <v>80</v>
      </c>
      <c r="G111" s="20"/>
      <c r="H111" s="20"/>
      <c r="I111" s="20"/>
      <c r="J111" s="20"/>
      <c r="K111" s="20"/>
      <c r="L111" s="20"/>
      <c r="M111" s="19"/>
      <c r="AK111" s="21">
        <v>51</v>
      </c>
      <c r="AL111" s="20" t="str">
        <f t="shared" si="22"/>
        <v/>
      </c>
      <c r="AM111" s="105" t="e">
        <f t="shared" si="24"/>
        <v>#N/A</v>
      </c>
      <c r="AN111" s="105" t="e">
        <f t="shared" si="24"/>
        <v>#N/A</v>
      </c>
      <c r="AO111" s="105" t="e">
        <f t="shared" si="24"/>
        <v>#N/A</v>
      </c>
      <c r="AP111" s="104" t="e">
        <f t="shared" si="24"/>
        <v>#N/A</v>
      </c>
      <c r="AQ111" s="15" t="e">
        <f>NA()</f>
        <v>#N/A</v>
      </c>
      <c r="AR111" s="21"/>
      <c r="AS111" s="20"/>
      <c r="AT111" s="20"/>
      <c r="AU111" s="105" t="e">
        <f t="shared" si="23"/>
        <v>#N/A</v>
      </c>
      <c r="AV111" s="105" t="e">
        <f t="shared" si="25"/>
        <v>#N/A</v>
      </c>
      <c r="AW111" s="104" t="e">
        <f t="shared" si="25"/>
        <v>#N/A</v>
      </c>
    </row>
    <row r="112" spans="6:49" x14ac:dyDescent="0.25">
      <c r="F112" s="21"/>
      <c r="G112" s="20" t="s">
        <v>77</v>
      </c>
      <c r="H112" s="20"/>
      <c r="I112" s="20"/>
      <c r="J112" s="20"/>
      <c r="K112" s="20"/>
      <c r="L112" s="20"/>
      <c r="M112" s="19"/>
      <c r="AK112" s="21">
        <v>52</v>
      </c>
      <c r="AL112" s="20" t="str">
        <f t="shared" si="22"/>
        <v/>
      </c>
      <c r="AM112" s="105" t="e">
        <f t="shared" si="24"/>
        <v>#N/A</v>
      </c>
      <c r="AN112" s="105" t="e">
        <f t="shared" si="24"/>
        <v>#N/A</v>
      </c>
      <c r="AO112" s="105" t="e">
        <f t="shared" si="24"/>
        <v>#N/A</v>
      </c>
      <c r="AP112" s="104" t="e">
        <f t="shared" si="24"/>
        <v>#N/A</v>
      </c>
      <c r="AQ112" s="15" t="e">
        <f>NA()</f>
        <v>#N/A</v>
      </c>
      <c r="AR112" s="21"/>
      <c r="AS112" s="20"/>
      <c r="AT112" s="20"/>
      <c r="AU112" s="105" t="e">
        <f t="shared" si="23"/>
        <v>#N/A</v>
      </c>
      <c r="AV112" s="105" t="e">
        <f t="shared" si="25"/>
        <v>#N/A</v>
      </c>
      <c r="AW112" s="104" t="e">
        <f t="shared" si="25"/>
        <v>#N/A</v>
      </c>
    </row>
    <row r="113" spans="6:49" x14ac:dyDescent="0.25">
      <c r="F113" s="21"/>
      <c r="G113" s="20" t="s">
        <v>76</v>
      </c>
      <c r="H113" s="20" t="s">
        <v>75</v>
      </c>
      <c r="I113" s="20"/>
      <c r="J113" s="20"/>
      <c r="K113" s="20"/>
      <c r="L113" s="20"/>
      <c r="M113" s="19"/>
      <c r="AK113" s="21">
        <v>53</v>
      </c>
      <c r="AL113" s="20" t="str">
        <f t="shared" si="22"/>
        <v/>
      </c>
      <c r="AM113" s="105" t="e">
        <f t="shared" si="24"/>
        <v>#N/A</v>
      </c>
      <c r="AN113" s="105" t="e">
        <f t="shared" si="24"/>
        <v>#N/A</v>
      </c>
      <c r="AO113" s="105" t="e">
        <f t="shared" si="24"/>
        <v>#N/A</v>
      </c>
      <c r="AP113" s="104" t="e">
        <f t="shared" si="24"/>
        <v>#N/A</v>
      </c>
      <c r="AQ113" s="15" t="e">
        <f>NA()</f>
        <v>#N/A</v>
      </c>
      <c r="AR113" s="21"/>
      <c r="AS113" s="20"/>
      <c r="AT113" s="20"/>
      <c r="AU113" s="105" t="e">
        <f t="shared" si="23"/>
        <v>#N/A</v>
      </c>
      <c r="AV113" s="105" t="e">
        <f t="shared" si="25"/>
        <v>#N/A</v>
      </c>
      <c r="AW113" s="104" t="e">
        <f t="shared" si="25"/>
        <v>#N/A</v>
      </c>
    </row>
    <row r="114" spans="6:49" x14ac:dyDescent="0.25">
      <c r="F114" s="21"/>
      <c r="G114" s="110">
        <v>0.68</v>
      </c>
      <c r="H114" s="109">
        <v>0.32</v>
      </c>
      <c r="I114" s="20"/>
      <c r="J114" s="20"/>
      <c r="K114" s="20"/>
      <c r="L114" s="20"/>
      <c r="M114" s="19"/>
      <c r="AK114" s="21">
        <v>54</v>
      </c>
      <c r="AL114" s="20" t="str">
        <f t="shared" si="22"/>
        <v/>
      </c>
      <c r="AM114" s="105" t="e">
        <f t="shared" si="24"/>
        <v>#N/A</v>
      </c>
      <c r="AN114" s="105" t="e">
        <f t="shared" si="24"/>
        <v>#N/A</v>
      </c>
      <c r="AO114" s="105" t="e">
        <f t="shared" si="24"/>
        <v>#N/A</v>
      </c>
      <c r="AP114" s="104" t="e">
        <f t="shared" si="24"/>
        <v>#N/A</v>
      </c>
      <c r="AQ114" s="15" t="e">
        <f>NA()</f>
        <v>#N/A</v>
      </c>
      <c r="AR114" s="21"/>
      <c r="AS114" s="20"/>
      <c r="AT114" s="20"/>
      <c r="AU114" s="105" t="e">
        <f t="shared" si="23"/>
        <v>#N/A</v>
      </c>
      <c r="AV114" s="105" t="e">
        <f t="shared" si="25"/>
        <v>#N/A</v>
      </c>
      <c r="AW114" s="104" t="e">
        <f t="shared" si="25"/>
        <v>#N/A</v>
      </c>
    </row>
    <row r="115" spans="6:49" x14ac:dyDescent="0.25">
      <c r="F115" s="21"/>
      <c r="G115" s="110">
        <v>0.52</v>
      </c>
      <c r="H115" s="109">
        <v>0.34</v>
      </c>
      <c r="I115" s="20"/>
      <c r="J115" s="20"/>
      <c r="K115" s="20"/>
      <c r="L115" s="20"/>
      <c r="M115" s="19"/>
      <c r="AK115" s="21">
        <v>55</v>
      </c>
      <c r="AL115" s="20" t="str">
        <f t="shared" si="22"/>
        <v/>
      </c>
      <c r="AM115" s="105" t="e">
        <f t="shared" si="24"/>
        <v>#N/A</v>
      </c>
      <c r="AN115" s="105" t="e">
        <f t="shared" si="24"/>
        <v>#N/A</v>
      </c>
      <c r="AO115" s="105" t="e">
        <f t="shared" si="24"/>
        <v>#N/A</v>
      </c>
      <c r="AP115" s="104" t="e">
        <f t="shared" si="24"/>
        <v>#N/A</v>
      </c>
      <c r="AQ115" s="15" t="e">
        <f>NA()</f>
        <v>#N/A</v>
      </c>
      <c r="AR115" s="21"/>
      <c r="AS115" s="20"/>
      <c r="AT115" s="20"/>
      <c r="AU115" s="105" t="e">
        <f t="shared" si="23"/>
        <v>#N/A</v>
      </c>
      <c r="AV115" s="105" t="e">
        <f t="shared" si="25"/>
        <v>#N/A</v>
      </c>
      <c r="AW115" s="104" t="e">
        <f t="shared" si="25"/>
        <v>#N/A</v>
      </c>
    </row>
    <row r="116" spans="6:49" x14ac:dyDescent="0.25">
      <c r="F116" s="21"/>
      <c r="G116" s="20" t="s">
        <v>74</v>
      </c>
      <c r="H116" s="20"/>
      <c r="I116" s="20"/>
      <c r="J116" s="20"/>
      <c r="K116" s="20"/>
      <c r="L116" s="20"/>
      <c r="M116" s="19"/>
      <c r="AK116" s="21">
        <v>56</v>
      </c>
      <c r="AL116" s="20" t="str">
        <f t="shared" si="22"/>
        <v/>
      </c>
      <c r="AM116" s="105" t="e">
        <f t="shared" si="24"/>
        <v>#N/A</v>
      </c>
      <c r="AN116" s="105" t="e">
        <f t="shared" si="24"/>
        <v>#N/A</v>
      </c>
      <c r="AO116" s="105" t="e">
        <f t="shared" si="24"/>
        <v>#N/A</v>
      </c>
      <c r="AP116" s="104" t="e">
        <f t="shared" si="24"/>
        <v>#N/A</v>
      </c>
      <c r="AQ116" s="15" t="e">
        <f>NA()</f>
        <v>#N/A</v>
      </c>
      <c r="AR116" s="21"/>
      <c r="AS116" s="20"/>
      <c r="AT116" s="20"/>
      <c r="AU116" s="105" t="e">
        <f t="shared" si="23"/>
        <v>#N/A</v>
      </c>
      <c r="AV116" s="105" t="e">
        <f t="shared" si="25"/>
        <v>#N/A</v>
      </c>
      <c r="AW116" s="104" t="e">
        <f t="shared" si="25"/>
        <v>#N/A</v>
      </c>
    </row>
    <row r="117" spans="6:49" x14ac:dyDescent="0.25">
      <c r="F117" s="21"/>
      <c r="G117" s="20" t="s">
        <v>73</v>
      </c>
      <c r="H117" s="20" t="s">
        <v>72</v>
      </c>
      <c r="I117" s="20" t="s">
        <v>71</v>
      </c>
      <c r="J117" s="20"/>
      <c r="K117" s="20"/>
      <c r="L117" s="20"/>
      <c r="M117" s="19"/>
      <c r="AK117" s="21">
        <v>57</v>
      </c>
      <c r="AL117" s="20" t="str">
        <f t="shared" si="22"/>
        <v/>
      </c>
      <c r="AM117" s="105" t="e">
        <f t="shared" si="24"/>
        <v>#N/A</v>
      </c>
      <c r="AN117" s="105" t="e">
        <f t="shared" si="24"/>
        <v>#N/A</v>
      </c>
      <c r="AO117" s="105" t="e">
        <f t="shared" si="24"/>
        <v>#N/A</v>
      </c>
      <c r="AP117" s="104" t="e">
        <f t="shared" si="24"/>
        <v>#N/A</v>
      </c>
      <c r="AQ117" s="15" t="e">
        <f>NA()</f>
        <v>#N/A</v>
      </c>
      <c r="AR117" s="21"/>
      <c r="AS117" s="20"/>
      <c r="AT117" s="20"/>
      <c r="AU117" s="105" t="e">
        <f t="shared" si="23"/>
        <v>#N/A</v>
      </c>
      <c r="AV117" s="105" t="e">
        <f t="shared" si="25"/>
        <v>#N/A</v>
      </c>
      <c r="AW117" s="104" t="e">
        <f t="shared" si="25"/>
        <v>#N/A</v>
      </c>
    </row>
    <row r="118" spans="6:49" x14ac:dyDescent="0.25">
      <c r="F118" s="21"/>
      <c r="G118" s="108" t="e">
        <f>J58</f>
        <v>#VALUE!</v>
      </c>
      <c r="H118" s="32" t="e">
        <f>G118*SLOPE(H114:H115,G114:G115)+INTERCEPT(H114:H115,G114:G115)</f>
        <v>#VALUE!</v>
      </c>
      <c r="I118" s="108" t="e">
        <f>J61</f>
        <v>#VALUE!</v>
      </c>
      <c r="J118" s="20"/>
      <c r="K118" s="20"/>
      <c r="L118" s="20"/>
      <c r="M118" s="19"/>
      <c r="AK118" s="21">
        <v>58</v>
      </c>
      <c r="AL118" s="20" t="str">
        <f t="shared" si="22"/>
        <v/>
      </c>
      <c r="AM118" s="105" t="e">
        <f t="shared" si="24"/>
        <v>#N/A</v>
      </c>
      <c r="AN118" s="105" t="e">
        <f t="shared" si="24"/>
        <v>#N/A</v>
      </c>
      <c r="AO118" s="105" t="e">
        <f t="shared" si="24"/>
        <v>#N/A</v>
      </c>
      <c r="AP118" s="104" t="e">
        <f t="shared" si="24"/>
        <v>#N/A</v>
      </c>
      <c r="AQ118" s="15" t="e">
        <f>NA()</f>
        <v>#N/A</v>
      </c>
      <c r="AR118" s="21"/>
      <c r="AS118" s="20"/>
      <c r="AT118" s="20"/>
      <c r="AU118" s="105" t="e">
        <f t="shared" si="23"/>
        <v>#N/A</v>
      </c>
      <c r="AV118" s="105" t="e">
        <f t="shared" si="25"/>
        <v>#N/A</v>
      </c>
      <c r="AW118" s="104" t="e">
        <f t="shared" si="25"/>
        <v>#N/A</v>
      </c>
    </row>
    <row r="119" spans="6:49" x14ac:dyDescent="0.25">
      <c r="F119" s="21"/>
      <c r="G119" s="20"/>
      <c r="H119" s="20"/>
      <c r="I119" s="31" t="s">
        <v>79</v>
      </c>
      <c r="J119" s="20" t="e">
        <f>IF(H118&lt;=I118,TRUE,FALSE)</f>
        <v>#VALUE!</v>
      </c>
      <c r="K119" s="20"/>
      <c r="L119" s="20"/>
      <c r="M119" s="19"/>
      <c r="AK119" s="21">
        <v>59</v>
      </c>
      <c r="AL119" s="20" t="str">
        <f t="shared" si="22"/>
        <v/>
      </c>
      <c r="AM119" s="105" t="e">
        <f t="shared" si="24"/>
        <v>#N/A</v>
      </c>
      <c r="AN119" s="105" t="e">
        <f t="shared" si="24"/>
        <v>#N/A</v>
      </c>
      <c r="AO119" s="105" t="e">
        <f t="shared" si="24"/>
        <v>#N/A</v>
      </c>
      <c r="AP119" s="104" t="e">
        <f t="shared" si="24"/>
        <v>#N/A</v>
      </c>
      <c r="AQ119" s="15" t="e">
        <f>NA()</f>
        <v>#N/A</v>
      </c>
      <c r="AR119" s="21"/>
      <c r="AS119" s="20"/>
      <c r="AT119" s="20"/>
      <c r="AU119" s="105" t="e">
        <f t="shared" si="23"/>
        <v>#N/A</v>
      </c>
      <c r="AV119" s="105" t="e">
        <f t="shared" si="25"/>
        <v>#N/A</v>
      </c>
      <c r="AW119" s="104" t="e">
        <f t="shared" si="25"/>
        <v>#N/A</v>
      </c>
    </row>
    <row r="120" spans="6:49" x14ac:dyDescent="0.25">
      <c r="F120" s="21" t="s">
        <v>78</v>
      </c>
      <c r="G120" s="20"/>
      <c r="H120" s="20"/>
      <c r="I120" s="20"/>
      <c r="J120" s="20"/>
      <c r="K120" s="20"/>
      <c r="L120" s="20"/>
      <c r="M120" s="19"/>
      <c r="AK120" s="21">
        <v>60</v>
      </c>
      <c r="AL120" s="20" t="str">
        <f t="shared" si="22"/>
        <v/>
      </c>
      <c r="AM120" s="105" t="e">
        <f t="shared" ref="AM120:AP139" si="26">IF(ISBLANK(VLOOKUP($AK120,$AK$43:$AP$56,AM$59,FALSE)),NA(),VLOOKUP($AK120,$AK$43:$AP$56,AM$59,FALSE))</f>
        <v>#N/A</v>
      </c>
      <c r="AN120" s="105" t="e">
        <f t="shared" si="26"/>
        <v>#N/A</v>
      </c>
      <c r="AO120" s="105" t="e">
        <f t="shared" si="26"/>
        <v>#N/A</v>
      </c>
      <c r="AP120" s="104" t="e">
        <f t="shared" si="26"/>
        <v>#N/A</v>
      </c>
      <c r="AQ120" s="15" t="e">
        <f>NA()</f>
        <v>#N/A</v>
      </c>
      <c r="AR120" s="21"/>
      <c r="AS120" s="20"/>
      <c r="AT120" s="20"/>
      <c r="AU120" s="105" t="e">
        <f t="shared" si="23"/>
        <v>#N/A</v>
      </c>
      <c r="AV120" s="105" t="e">
        <f t="shared" si="25"/>
        <v>#N/A</v>
      </c>
      <c r="AW120" s="104" t="e">
        <f t="shared" si="25"/>
        <v>#N/A</v>
      </c>
    </row>
    <row r="121" spans="6:49" x14ac:dyDescent="0.25">
      <c r="F121" s="21"/>
      <c r="G121" s="20" t="s">
        <v>77</v>
      </c>
      <c r="H121" s="20"/>
      <c r="I121" s="20"/>
      <c r="J121" s="20"/>
      <c r="K121" s="20"/>
      <c r="L121" s="20"/>
      <c r="M121" s="19"/>
      <c r="AK121" s="21">
        <v>61</v>
      </c>
      <c r="AL121" s="20" t="str">
        <f t="shared" si="22"/>
        <v/>
      </c>
      <c r="AM121" s="105" t="e">
        <f t="shared" si="26"/>
        <v>#N/A</v>
      </c>
      <c r="AN121" s="105" t="e">
        <f t="shared" si="26"/>
        <v>#N/A</v>
      </c>
      <c r="AO121" s="105" t="e">
        <f t="shared" si="26"/>
        <v>#N/A</v>
      </c>
      <c r="AP121" s="104" t="e">
        <f t="shared" si="26"/>
        <v>#N/A</v>
      </c>
      <c r="AQ121" s="15" t="e">
        <f>NA()</f>
        <v>#N/A</v>
      </c>
      <c r="AR121" s="21"/>
      <c r="AS121" s="20"/>
      <c r="AT121" s="20"/>
      <c r="AU121" s="105" t="e">
        <f t="shared" si="23"/>
        <v>#N/A</v>
      </c>
      <c r="AV121" s="105" t="e">
        <f t="shared" ref="AV121:AW140" si="27">IF(ISBLANK(VLOOKUP($AK121,$AK$43:$AW$56,AV$59,FALSE)),NA(),VLOOKUP($AK121,$AK$43:$AW$56,AV$59,FALSE))</f>
        <v>#N/A</v>
      </c>
      <c r="AW121" s="104" t="e">
        <f t="shared" si="27"/>
        <v>#N/A</v>
      </c>
    </row>
    <row r="122" spans="6:49" x14ac:dyDescent="0.25">
      <c r="F122" s="21"/>
      <c r="G122" s="20" t="s">
        <v>76</v>
      </c>
      <c r="H122" s="20" t="s">
        <v>75</v>
      </c>
      <c r="I122" s="20"/>
      <c r="J122" s="20"/>
      <c r="K122" s="20"/>
      <c r="L122" s="20"/>
      <c r="M122" s="19"/>
      <c r="AK122" s="21">
        <v>62</v>
      </c>
      <c r="AL122" s="20" t="str">
        <f t="shared" si="22"/>
        <v>3/8 in.</v>
      </c>
      <c r="AM122" s="105" t="str">
        <f t="shared" si="26"/>
        <v/>
      </c>
      <c r="AN122" s="105" t="e">
        <f t="shared" si="26"/>
        <v>#N/A</v>
      </c>
      <c r="AO122" s="105" t="e">
        <f t="shared" si="26"/>
        <v>#N/A</v>
      </c>
      <c r="AP122" s="104" t="e">
        <f t="shared" si="26"/>
        <v>#N/A</v>
      </c>
      <c r="AQ122" s="106">
        <f>AQ67</f>
        <v>1</v>
      </c>
      <c r="AR122" s="21"/>
      <c r="AS122" s="20"/>
      <c r="AT122" s="20"/>
      <c r="AU122" s="105" t="e">
        <f t="shared" si="23"/>
        <v>#VALUE!</v>
      </c>
      <c r="AV122" s="105" t="str">
        <f t="shared" si="27"/>
        <v/>
      </c>
      <c r="AW122" s="104" t="str">
        <f t="shared" si="27"/>
        <v/>
      </c>
    </row>
    <row r="123" spans="6:49" x14ac:dyDescent="0.25">
      <c r="F123" s="21"/>
      <c r="G123" s="110">
        <v>0.52</v>
      </c>
      <c r="H123" s="109">
        <v>0.38</v>
      </c>
      <c r="I123" s="20"/>
      <c r="J123" s="20"/>
      <c r="K123" s="20"/>
      <c r="L123" s="20"/>
      <c r="M123" s="19"/>
      <c r="AK123" s="21">
        <v>63</v>
      </c>
      <c r="AL123" s="20" t="str">
        <f t="shared" si="22"/>
        <v/>
      </c>
      <c r="AM123" s="105" t="e">
        <f t="shared" si="26"/>
        <v>#N/A</v>
      </c>
      <c r="AN123" s="105" t="e">
        <f t="shared" si="26"/>
        <v>#N/A</v>
      </c>
      <c r="AO123" s="105" t="e">
        <f t="shared" si="26"/>
        <v>#N/A</v>
      </c>
      <c r="AP123" s="104" t="e">
        <f t="shared" si="26"/>
        <v>#N/A</v>
      </c>
      <c r="AQ123" s="15" t="e">
        <f>NA()</f>
        <v>#N/A</v>
      </c>
      <c r="AR123" s="21"/>
      <c r="AS123" s="20"/>
      <c r="AT123" s="20"/>
      <c r="AU123" s="105" t="e">
        <f t="shared" si="23"/>
        <v>#N/A</v>
      </c>
      <c r="AV123" s="105" t="e">
        <f t="shared" si="27"/>
        <v>#N/A</v>
      </c>
      <c r="AW123" s="104" t="e">
        <f t="shared" si="27"/>
        <v>#N/A</v>
      </c>
    </row>
    <row r="124" spans="6:49" x14ac:dyDescent="0.25">
      <c r="F124" s="21"/>
      <c r="G124" s="110">
        <v>0.68</v>
      </c>
      <c r="H124" s="109">
        <v>0.36</v>
      </c>
      <c r="I124" s="20"/>
      <c r="J124" s="20"/>
      <c r="K124" s="20"/>
      <c r="L124" s="20"/>
      <c r="M124" s="19"/>
      <c r="AK124" s="21">
        <v>64</v>
      </c>
      <c r="AL124" s="20" t="str">
        <f t="shared" ref="AL124:AL155" si="28">IF(ISNA(VLOOKUP($AK124,$AK$43:$AP$56,AL$59,FALSE)),"",VLOOKUP($AK124,$AK$43:$AP$56,AL$59,FALSE))</f>
        <v/>
      </c>
      <c r="AM124" s="105" t="e">
        <f t="shared" si="26"/>
        <v>#N/A</v>
      </c>
      <c r="AN124" s="105" t="e">
        <f t="shared" si="26"/>
        <v>#N/A</v>
      </c>
      <c r="AO124" s="105" t="e">
        <f t="shared" si="26"/>
        <v>#N/A</v>
      </c>
      <c r="AP124" s="104" t="e">
        <f t="shared" si="26"/>
        <v>#N/A</v>
      </c>
      <c r="AQ124" s="15" t="e">
        <f>NA()</f>
        <v>#N/A</v>
      </c>
      <c r="AR124" s="21"/>
      <c r="AS124" s="20"/>
      <c r="AT124" s="20"/>
      <c r="AU124" s="105" t="e">
        <f t="shared" si="23"/>
        <v>#N/A</v>
      </c>
      <c r="AV124" s="105" t="e">
        <f t="shared" si="27"/>
        <v>#N/A</v>
      </c>
      <c r="AW124" s="104" t="e">
        <f t="shared" si="27"/>
        <v>#N/A</v>
      </c>
    </row>
    <row r="125" spans="6:49" x14ac:dyDescent="0.25">
      <c r="F125" s="21"/>
      <c r="G125" s="20" t="s">
        <v>74</v>
      </c>
      <c r="H125" s="20"/>
      <c r="I125" s="20"/>
      <c r="J125" s="20"/>
      <c r="K125" s="20"/>
      <c r="L125" s="20"/>
      <c r="M125" s="19"/>
      <c r="AK125" s="21">
        <v>65</v>
      </c>
      <c r="AL125" s="20" t="str">
        <f t="shared" si="28"/>
        <v/>
      </c>
      <c r="AM125" s="105" t="e">
        <f t="shared" si="26"/>
        <v>#N/A</v>
      </c>
      <c r="AN125" s="105" t="e">
        <f t="shared" si="26"/>
        <v>#N/A</v>
      </c>
      <c r="AO125" s="105" t="e">
        <f t="shared" si="26"/>
        <v>#N/A</v>
      </c>
      <c r="AP125" s="104" t="e">
        <f t="shared" si="26"/>
        <v>#N/A</v>
      </c>
      <c r="AQ125" s="15" t="e">
        <f>NA()</f>
        <v>#N/A</v>
      </c>
      <c r="AR125" s="21"/>
      <c r="AS125" s="20"/>
      <c r="AT125" s="20"/>
      <c r="AU125" s="105" t="e">
        <f t="shared" ref="AU125:AU156" si="29">IF(ISBLANK(VLOOKUP($AK125,$AK$43:$AU$56,AU$59,FALSE)),NA(),VLOOKUP($AK125,$AK$43:$AU$56,AU$59,FALSE))</f>
        <v>#N/A</v>
      </c>
      <c r="AV125" s="105" t="e">
        <f t="shared" si="27"/>
        <v>#N/A</v>
      </c>
      <c r="AW125" s="104" t="e">
        <f t="shared" si="27"/>
        <v>#N/A</v>
      </c>
    </row>
    <row r="126" spans="6:49" x14ac:dyDescent="0.25">
      <c r="F126" s="21"/>
      <c r="G126" s="20" t="s">
        <v>73</v>
      </c>
      <c r="H126" s="20" t="s">
        <v>72</v>
      </c>
      <c r="I126" s="20" t="s">
        <v>71</v>
      </c>
      <c r="J126" s="20"/>
      <c r="K126" s="20"/>
      <c r="L126" s="20"/>
      <c r="M126" s="19"/>
      <c r="AK126" s="21">
        <v>66</v>
      </c>
      <c r="AL126" s="20" t="str">
        <f t="shared" si="28"/>
        <v/>
      </c>
      <c r="AM126" s="105" t="e">
        <f t="shared" si="26"/>
        <v>#N/A</v>
      </c>
      <c r="AN126" s="105" t="e">
        <f t="shared" si="26"/>
        <v>#N/A</v>
      </c>
      <c r="AO126" s="105" t="e">
        <f t="shared" si="26"/>
        <v>#N/A</v>
      </c>
      <c r="AP126" s="104" t="e">
        <f t="shared" si="26"/>
        <v>#N/A</v>
      </c>
      <c r="AQ126" s="15" t="e">
        <f>NA()</f>
        <v>#N/A</v>
      </c>
      <c r="AR126" s="21"/>
      <c r="AS126" s="20"/>
      <c r="AT126" s="20"/>
      <c r="AU126" s="105" t="e">
        <f t="shared" si="29"/>
        <v>#N/A</v>
      </c>
      <c r="AV126" s="105" t="e">
        <f t="shared" si="27"/>
        <v>#N/A</v>
      </c>
      <c r="AW126" s="104" t="e">
        <f t="shared" si="27"/>
        <v>#N/A</v>
      </c>
    </row>
    <row r="127" spans="6:49" x14ac:dyDescent="0.25">
      <c r="F127" s="21"/>
      <c r="G127" s="108" t="e">
        <f>G118</f>
        <v>#VALUE!</v>
      </c>
      <c r="H127" s="32" t="e">
        <f>G127*SLOPE(H123:H124,G123:G124)+INTERCEPT(H123:H124,G123:G124)</f>
        <v>#VALUE!</v>
      </c>
      <c r="I127" s="108" t="e">
        <f>I118</f>
        <v>#VALUE!</v>
      </c>
      <c r="J127" s="20"/>
      <c r="K127" s="20"/>
      <c r="L127" s="20"/>
      <c r="M127" s="19"/>
      <c r="AK127" s="21">
        <v>67</v>
      </c>
      <c r="AL127" s="20" t="str">
        <f t="shared" si="28"/>
        <v/>
      </c>
      <c r="AM127" s="105" t="e">
        <f t="shared" si="26"/>
        <v>#N/A</v>
      </c>
      <c r="AN127" s="105" t="e">
        <f t="shared" si="26"/>
        <v>#N/A</v>
      </c>
      <c r="AO127" s="105" t="e">
        <f t="shared" si="26"/>
        <v>#N/A</v>
      </c>
      <c r="AP127" s="104" t="e">
        <f t="shared" si="26"/>
        <v>#N/A</v>
      </c>
      <c r="AQ127" s="15" t="e">
        <f>NA()</f>
        <v>#N/A</v>
      </c>
      <c r="AR127" s="21"/>
      <c r="AS127" s="20"/>
      <c r="AT127" s="20"/>
      <c r="AU127" s="105" t="e">
        <f t="shared" si="29"/>
        <v>#N/A</v>
      </c>
      <c r="AV127" s="105" t="e">
        <f t="shared" si="27"/>
        <v>#N/A</v>
      </c>
      <c r="AW127" s="104" t="e">
        <f t="shared" si="27"/>
        <v>#N/A</v>
      </c>
    </row>
    <row r="128" spans="6:49" x14ac:dyDescent="0.25">
      <c r="F128" s="21"/>
      <c r="G128" s="20"/>
      <c r="H128" s="20"/>
      <c r="I128" s="31" t="s">
        <v>70</v>
      </c>
      <c r="J128" s="20" t="e">
        <f>IF(H127&gt;=I127,TRUE,FALSE)</f>
        <v>#VALUE!</v>
      </c>
      <c r="K128" s="20"/>
      <c r="L128" s="20"/>
      <c r="M128" s="19"/>
      <c r="AK128" s="21">
        <v>68</v>
      </c>
      <c r="AL128" s="20" t="str">
        <f t="shared" si="28"/>
        <v/>
      </c>
      <c r="AM128" s="105" t="e">
        <f t="shared" si="26"/>
        <v>#N/A</v>
      </c>
      <c r="AN128" s="105" t="e">
        <f t="shared" si="26"/>
        <v>#N/A</v>
      </c>
      <c r="AO128" s="105" t="e">
        <f t="shared" si="26"/>
        <v>#N/A</v>
      </c>
      <c r="AP128" s="104" t="e">
        <f t="shared" si="26"/>
        <v>#N/A</v>
      </c>
      <c r="AQ128" s="15" t="e">
        <f>NA()</f>
        <v>#N/A</v>
      </c>
      <c r="AR128" s="21"/>
      <c r="AS128" s="20"/>
      <c r="AT128" s="20"/>
      <c r="AU128" s="105" t="e">
        <f t="shared" si="29"/>
        <v>#N/A</v>
      </c>
      <c r="AV128" s="105" t="e">
        <f t="shared" si="27"/>
        <v>#N/A</v>
      </c>
      <c r="AW128" s="104" t="e">
        <f t="shared" si="27"/>
        <v>#N/A</v>
      </c>
    </row>
    <row r="129" spans="6:49" x14ac:dyDescent="0.25">
      <c r="F129" s="21" t="s">
        <v>69</v>
      </c>
      <c r="G129" s="20"/>
      <c r="H129" s="20"/>
      <c r="I129" s="20"/>
      <c r="J129" s="20"/>
      <c r="K129" s="20"/>
      <c r="L129" s="20"/>
      <c r="M129" s="19"/>
      <c r="AK129" s="21">
        <v>69</v>
      </c>
      <c r="AL129" s="20" t="str">
        <f t="shared" si="28"/>
        <v/>
      </c>
      <c r="AM129" s="105" t="e">
        <f t="shared" si="26"/>
        <v>#N/A</v>
      </c>
      <c r="AN129" s="105" t="e">
        <f t="shared" si="26"/>
        <v>#N/A</v>
      </c>
      <c r="AO129" s="105" t="e">
        <f t="shared" si="26"/>
        <v>#N/A</v>
      </c>
      <c r="AP129" s="104" t="e">
        <f t="shared" si="26"/>
        <v>#N/A</v>
      </c>
      <c r="AQ129" s="15" t="e">
        <f>NA()</f>
        <v>#N/A</v>
      </c>
      <c r="AR129" s="21"/>
      <c r="AS129" s="20"/>
      <c r="AT129" s="20"/>
      <c r="AU129" s="105" t="e">
        <f t="shared" si="29"/>
        <v>#N/A</v>
      </c>
      <c r="AV129" s="105" t="e">
        <f t="shared" si="27"/>
        <v>#N/A</v>
      </c>
      <c r="AW129" s="104" t="e">
        <f t="shared" si="27"/>
        <v>#N/A</v>
      </c>
    </row>
    <row r="130" spans="6:49" x14ac:dyDescent="0.25">
      <c r="F130" s="21"/>
      <c r="G130" s="20"/>
      <c r="H130" s="20"/>
      <c r="I130" s="37" t="s">
        <v>68</v>
      </c>
      <c r="J130" s="20"/>
      <c r="K130" s="20"/>
      <c r="L130" s="20"/>
      <c r="M130" s="19"/>
      <c r="AK130" s="21">
        <v>70</v>
      </c>
      <c r="AL130" s="20" t="str">
        <f t="shared" si="28"/>
        <v>1/2 in.</v>
      </c>
      <c r="AM130" s="105" t="str">
        <f t="shared" si="26"/>
        <v/>
      </c>
      <c r="AN130" s="105" t="e">
        <f t="shared" si="26"/>
        <v>#N/A</v>
      </c>
      <c r="AO130" s="105" t="e">
        <f t="shared" si="26"/>
        <v>#N/A</v>
      </c>
      <c r="AP130" s="104" t="e">
        <f t="shared" si="26"/>
        <v>#N/A</v>
      </c>
      <c r="AQ130" s="106">
        <f>AQ67</f>
        <v>1</v>
      </c>
      <c r="AR130" s="21"/>
      <c r="AS130" s="20"/>
      <c r="AT130" s="20"/>
      <c r="AU130" s="105" t="e">
        <f t="shared" si="29"/>
        <v>#VALUE!</v>
      </c>
      <c r="AV130" s="105" t="str">
        <f t="shared" si="27"/>
        <v/>
      </c>
      <c r="AW130" s="104" t="str">
        <f t="shared" si="27"/>
        <v/>
      </c>
    </row>
    <row r="131" spans="6:49" x14ac:dyDescent="0.25">
      <c r="F131" s="21"/>
      <c r="G131" s="31" t="s">
        <v>67</v>
      </c>
      <c r="H131" s="107">
        <f>G114</f>
        <v>0.68</v>
      </c>
      <c r="I131" s="20" t="e">
        <f>IF(G127&lt;=H131,TRUE,FALSE)</f>
        <v>#VALUE!</v>
      </c>
      <c r="J131" s="20"/>
      <c r="K131" s="20"/>
      <c r="L131" s="20"/>
      <c r="M131" s="19"/>
      <c r="AK131" s="21">
        <v>71</v>
      </c>
      <c r="AL131" s="20" t="str">
        <f t="shared" si="28"/>
        <v/>
      </c>
      <c r="AM131" s="105" t="e">
        <f t="shared" si="26"/>
        <v>#N/A</v>
      </c>
      <c r="AN131" s="105" t="e">
        <f t="shared" si="26"/>
        <v>#N/A</v>
      </c>
      <c r="AO131" s="105" t="e">
        <f t="shared" si="26"/>
        <v>#N/A</v>
      </c>
      <c r="AP131" s="104" t="e">
        <f t="shared" si="26"/>
        <v>#N/A</v>
      </c>
      <c r="AQ131" s="15" t="e">
        <f>NA()</f>
        <v>#N/A</v>
      </c>
      <c r="AR131" s="21"/>
      <c r="AS131" s="20"/>
      <c r="AT131" s="20"/>
      <c r="AU131" s="105" t="e">
        <f t="shared" si="29"/>
        <v>#N/A</v>
      </c>
      <c r="AV131" s="105" t="e">
        <f t="shared" si="27"/>
        <v>#N/A</v>
      </c>
      <c r="AW131" s="104" t="e">
        <f t="shared" si="27"/>
        <v>#N/A</v>
      </c>
    </row>
    <row r="132" spans="6:49" x14ac:dyDescent="0.25">
      <c r="F132" s="21"/>
      <c r="G132" s="31" t="s">
        <v>66</v>
      </c>
      <c r="H132" s="107">
        <f>G115</f>
        <v>0.52</v>
      </c>
      <c r="I132" s="20" t="e">
        <f>IF(G127&gt;=H132,TRUE,FALSE)</f>
        <v>#VALUE!</v>
      </c>
      <c r="J132" s="20"/>
      <c r="K132" s="20"/>
      <c r="L132" s="20"/>
      <c r="M132" s="19"/>
      <c r="AK132" s="21">
        <v>72</v>
      </c>
      <c r="AL132" s="20" t="str">
        <f t="shared" si="28"/>
        <v/>
      </c>
      <c r="AM132" s="105" t="e">
        <f t="shared" si="26"/>
        <v>#N/A</v>
      </c>
      <c r="AN132" s="105" t="e">
        <f t="shared" si="26"/>
        <v>#N/A</v>
      </c>
      <c r="AO132" s="105" t="e">
        <f t="shared" si="26"/>
        <v>#N/A</v>
      </c>
      <c r="AP132" s="104" t="e">
        <f t="shared" si="26"/>
        <v>#N/A</v>
      </c>
      <c r="AQ132" s="15" t="e">
        <f>NA()</f>
        <v>#N/A</v>
      </c>
      <c r="AR132" s="21"/>
      <c r="AS132" s="20"/>
      <c r="AT132" s="20"/>
      <c r="AU132" s="105" t="e">
        <f t="shared" si="29"/>
        <v>#N/A</v>
      </c>
      <c r="AV132" s="105" t="e">
        <f t="shared" si="27"/>
        <v>#N/A</v>
      </c>
      <c r="AW132" s="104" t="e">
        <f t="shared" si="27"/>
        <v>#N/A</v>
      </c>
    </row>
    <row r="133" spans="6:49" x14ac:dyDescent="0.25">
      <c r="F133" s="18" t="e">
        <f>IF(AND(J119,J128,I131,I132),"Blend is within the Workability Box.","Blend is not in the Workability Box")</f>
        <v>#VALUE!</v>
      </c>
      <c r="G133" s="17"/>
      <c r="H133" s="17"/>
      <c r="I133" s="17"/>
      <c r="J133" s="17"/>
      <c r="K133" s="17"/>
      <c r="L133" s="17"/>
      <c r="M133" s="16"/>
      <c r="AK133" s="21">
        <v>73</v>
      </c>
      <c r="AL133" s="20" t="str">
        <f t="shared" si="28"/>
        <v/>
      </c>
      <c r="AM133" s="105" t="e">
        <f t="shared" si="26"/>
        <v>#N/A</v>
      </c>
      <c r="AN133" s="105" t="e">
        <f t="shared" si="26"/>
        <v>#N/A</v>
      </c>
      <c r="AO133" s="105" t="e">
        <f t="shared" si="26"/>
        <v>#N/A</v>
      </c>
      <c r="AP133" s="104" t="e">
        <f t="shared" si="26"/>
        <v>#N/A</v>
      </c>
      <c r="AQ133" s="15" t="e">
        <f>NA()</f>
        <v>#N/A</v>
      </c>
      <c r="AR133" s="21"/>
      <c r="AS133" s="20"/>
      <c r="AT133" s="20"/>
      <c r="AU133" s="105" t="e">
        <f t="shared" si="29"/>
        <v>#N/A</v>
      </c>
      <c r="AV133" s="105" t="e">
        <f t="shared" si="27"/>
        <v>#N/A</v>
      </c>
      <c r="AW133" s="104" t="e">
        <f t="shared" si="27"/>
        <v>#N/A</v>
      </c>
    </row>
    <row r="134" spans="6:49" x14ac:dyDescent="0.25">
      <c r="AK134" s="21">
        <v>74</v>
      </c>
      <c r="AL134" s="20" t="str">
        <f t="shared" si="28"/>
        <v/>
      </c>
      <c r="AM134" s="105" t="e">
        <f t="shared" si="26"/>
        <v>#N/A</v>
      </c>
      <c r="AN134" s="105" t="e">
        <f t="shared" si="26"/>
        <v>#N/A</v>
      </c>
      <c r="AO134" s="105" t="e">
        <f t="shared" si="26"/>
        <v>#N/A</v>
      </c>
      <c r="AP134" s="104" t="e">
        <f t="shared" si="26"/>
        <v>#N/A</v>
      </c>
      <c r="AQ134" s="15" t="e">
        <f>NA()</f>
        <v>#N/A</v>
      </c>
      <c r="AR134" s="21"/>
      <c r="AS134" s="20"/>
      <c r="AT134" s="20"/>
      <c r="AU134" s="105" t="e">
        <f t="shared" si="29"/>
        <v>#N/A</v>
      </c>
      <c r="AV134" s="105" t="e">
        <f t="shared" si="27"/>
        <v>#N/A</v>
      </c>
      <c r="AW134" s="104" t="e">
        <f t="shared" si="27"/>
        <v>#N/A</v>
      </c>
    </row>
    <row r="135" spans="6:49" x14ac:dyDescent="0.25">
      <c r="AK135" s="21">
        <v>75</v>
      </c>
      <c r="AL135" s="20" t="str">
        <f t="shared" si="28"/>
        <v/>
      </c>
      <c r="AM135" s="105" t="e">
        <f t="shared" si="26"/>
        <v>#N/A</v>
      </c>
      <c r="AN135" s="105" t="e">
        <f t="shared" si="26"/>
        <v>#N/A</v>
      </c>
      <c r="AO135" s="105" t="e">
        <f t="shared" si="26"/>
        <v>#N/A</v>
      </c>
      <c r="AP135" s="104" t="e">
        <f t="shared" si="26"/>
        <v>#N/A</v>
      </c>
      <c r="AQ135" s="15" t="e">
        <f>NA()</f>
        <v>#N/A</v>
      </c>
      <c r="AR135" s="21"/>
      <c r="AS135" s="20"/>
      <c r="AT135" s="20"/>
      <c r="AU135" s="105" t="e">
        <f t="shared" si="29"/>
        <v>#N/A</v>
      </c>
      <c r="AV135" s="105" t="e">
        <f t="shared" si="27"/>
        <v>#N/A</v>
      </c>
      <c r="AW135" s="104" t="e">
        <f t="shared" si="27"/>
        <v>#N/A</v>
      </c>
    </row>
    <row r="136" spans="6:49" x14ac:dyDescent="0.25">
      <c r="AK136" s="21">
        <v>76</v>
      </c>
      <c r="AL136" s="20" t="str">
        <f t="shared" si="28"/>
        <v/>
      </c>
      <c r="AM136" s="105" t="e">
        <f t="shared" si="26"/>
        <v>#N/A</v>
      </c>
      <c r="AN136" s="105" t="e">
        <f t="shared" si="26"/>
        <v>#N/A</v>
      </c>
      <c r="AO136" s="105" t="e">
        <f t="shared" si="26"/>
        <v>#N/A</v>
      </c>
      <c r="AP136" s="104" t="e">
        <f t="shared" si="26"/>
        <v>#N/A</v>
      </c>
      <c r="AQ136" s="15" t="e">
        <f>NA()</f>
        <v>#N/A</v>
      </c>
      <c r="AR136" s="21"/>
      <c r="AS136" s="20"/>
      <c r="AT136" s="20"/>
      <c r="AU136" s="105" t="e">
        <f t="shared" si="29"/>
        <v>#N/A</v>
      </c>
      <c r="AV136" s="105" t="e">
        <f t="shared" si="27"/>
        <v>#N/A</v>
      </c>
      <c r="AW136" s="104" t="e">
        <f t="shared" si="27"/>
        <v>#N/A</v>
      </c>
    </row>
    <row r="137" spans="6:49" x14ac:dyDescent="0.25">
      <c r="AK137" s="21">
        <v>77</v>
      </c>
      <c r="AL137" s="20" t="str">
        <f t="shared" si="28"/>
        <v/>
      </c>
      <c r="AM137" s="105" t="e">
        <f t="shared" si="26"/>
        <v>#N/A</v>
      </c>
      <c r="AN137" s="105" t="e">
        <f t="shared" si="26"/>
        <v>#N/A</v>
      </c>
      <c r="AO137" s="105" t="e">
        <f t="shared" si="26"/>
        <v>#N/A</v>
      </c>
      <c r="AP137" s="104" t="e">
        <f t="shared" si="26"/>
        <v>#N/A</v>
      </c>
      <c r="AQ137" s="15" t="e">
        <f>NA()</f>
        <v>#N/A</v>
      </c>
      <c r="AR137" s="21"/>
      <c r="AS137" s="20"/>
      <c r="AT137" s="20"/>
      <c r="AU137" s="105" t="e">
        <f t="shared" si="29"/>
        <v>#N/A</v>
      </c>
      <c r="AV137" s="105" t="e">
        <f t="shared" si="27"/>
        <v>#N/A</v>
      </c>
      <c r="AW137" s="104" t="e">
        <f t="shared" si="27"/>
        <v>#N/A</v>
      </c>
    </row>
    <row r="138" spans="6:49" x14ac:dyDescent="0.25">
      <c r="AK138" s="21">
        <v>78</v>
      </c>
      <c r="AL138" s="20" t="str">
        <f t="shared" si="28"/>
        <v/>
      </c>
      <c r="AM138" s="105" t="e">
        <f t="shared" si="26"/>
        <v>#N/A</v>
      </c>
      <c r="AN138" s="105" t="e">
        <f t="shared" si="26"/>
        <v>#N/A</v>
      </c>
      <c r="AO138" s="105" t="e">
        <f t="shared" si="26"/>
        <v>#N/A</v>
      </c>
      <c r="AP138" s="104" t="e">
        <f t="shared" si="26"/>
        <v>#N/A</v>
      </c>
      <c r="AQ138" s="15" t="e">
        <f>NA()</f>
        <v>#N/A</v>
      </c>
      <c r="AR138" s="21"/>
      <c r="AS138" s="20"/>
      <c r="AT138" s="20"/>
      <c r="AU138" s="105" t="e">
        <f t="shared" si="29"/>
        <v>#N/A</v>
      </c>
      <c r="AV138" s="105" t="e">
        <f t="shared" si="27"/>
        <v>#N/A</v>
      </c>
      <c r="AW138" s="104" t="e">
        <f t="shared" si="27"/>
        <v>#N/A</v>
      </c>
    </row>
    <row r="139" spans="6:49" x14ac:dyDescent="0.25">
      <c r="AK139" s="21">
        <v>79</v>
      </c>
      <c r="AL139" s="20" t="str">
        <f t="shared" si="28"/>
        <v/>
      </c>
      <c r="AM139" s="105" t="e">
        <f t="shared" si="26"/>
        <v>#N/A</v>
      </c>
      <c r="AN139" s="105" t="e">
        <f t="shared" si="26"/>
        <v>#N/A</v>
      </c>
      <c r="AO139" s="105" t="e">
        <f t="shared" si="26"/>
        <v>#N/A</v>
      </c>
      <c r="AP139" s="104" t="e">
        <f t="shared" si="26"/>
        <v>#N/A</v>
      </c>
      <c r="AQ139" s="15" t="e">
        <f>NA()</f>
        <v>#N/A</v>
      </c>
      <c r="AR139" s="21"/>
      <c r="AS139" s="20"/>
      <c r="AT139" s="20"/>
      <c r="AU139" s="105" t="e">
        <f t="shared" si="29"/>
        <v>#N/A</v>
      </c>
      <c r="AV139" s="105" t="e">
        <f t="shared" si="27"/>
        <v>#N/A</v>
      </c>
      <c r="AW139" s="104" t="e">
        <f t="shared" si="27"/>
        <v>#N/A</v>
      </c>
    </row>
    <row r="140" spans="6:49" x14ac:dyDescent="0.25">
      <c r="AK140" s="21">
        <v>80</v>
      </c>
      <c r="AL140" s="20" t="str">
        <f t="shared" si="28"/>
        <v/>
      </c>
      <c r="AM140" s="105" t="e">
        <f t="shared" ref="AM140:AP159" si="30">IF(ISBLANK(VLOOKUP($AK140,$AK$43:$AP$56,AM$59,FALSE)),NA(),VLOOKUP($AK140,$AK$43:$AP$56,AM$59,FALSE))</f>
        <v>#N/A</v>
      </c>
      <c r="AN140" s="105" t="e">
        <f t="shared" si="30"/>
        <v>#N/A</v>
      </c>
      <c r="AO140" s="105" t="e">
        <f t="shared" si="30"/>
        <v>#N/A</v>
      </c>
      <c r="AP140" s="104" t="e">
        <f t="shared" si="30"/>
        <v>#N/A</v>
      </c>
      <c r="AQ140" s="15" t="e">
        <f>NA()</f>
        <v>#N/A</v>
      </c>
      <c r="AR140" s="21"/>
      <c r="AS140" s="20"/>
      <c r="AT140" s="20"/>
      <c r="AU140" s="105" t="e">
        <f t="shared" si="29"/>
        <v>#N/A</v>
      </c>
      <c r="AV140" s="105" t="e">
        <f t="shared" si="27"/>
        <v>#N/A</v>
      </c>
      <c r="AW140" s="104" t="e">
        <f t="shared" si="27"/>
        <v>#N/A</v>
      </c>
    </row>
    <row r="141" spans="6:49" x14ac:dyDescent="0.25">
      <c r="AK141" s="21">
        <v>81</v>
      </c>
      <c r="AL141" s="20" t="str">
        <f t="shared" si="28"/>
        <v/>
      </c>
      <c r="AM141" s="105" t="e">
        <f t="shared" si="30"/>
        <v>#N/A</v>
      </c>
      <c r="AN141" s="105" t="e">
        <f t="shared" si="30"/>
        <v>#N/A</v>
      </c>
      <c r="AO141" s="105" t="e">
        <f t="shared" si="30"/>
        <v>#N/A</v>
      </c>
      <c r="AP141" s="104" t="e">
        <f t="shared" si="30"/>
        <v>#N/A</v>
      </c>
      <c r="AQ141" s="15" t="e">
        <f>NA()</f>
        <v>#N/A</v>
      </c>
      <c r="AR141" s="21"/>
      <c r="AS141" s="20"/>
      <c r="AT141" s="20"/>
      <c r="AU141" s="105" t="e">
        <f t="shared" si="29"/>
        <v>#N/A</v>
      </c>
      <c r="AV141" s="105" t="e">
        <f t="shared" ref="AV141:AW160" si="31">IF(ISBLANK(VLOOKUP($AK141,$AK$43:$AW$56,AV$59,FALSE)),NA(),VLOOKUP($AK141,$AK$43:$AW$56,AV$59,FALSE))</f>
        <v>#N/A</v>
      </c>
      <c r="AW141" s="104" t="e">
        <f t="shared" si="31"/>
        <v>#N/A</v>
      </c>
    </row>
    <row r="142" spans="6:49" x14ac:dyDescent="0.25">
      <c r="AK142" s="21">
        <v>82</v>
      </c>
      <c r="AL142" s="20" t="str">
        <f t="shared" si="28"/>
        <v/>
      </c>
      <c r="AM142" s="105" t="e">
        <f t="shared" si="30"/>
        <v>#N/A</v>
      </c>
      <c r="AN142" s="105" t="e">
        <f t="shared" si="30"/>
        <v>#N/A</v>
      </c>
      <c r="AO142" s="105" t="e">
        <f t="shared" si="30"/>
        <v>#N/A</v>
      </c>
      <c r="AP142" s="104" t="e">
        <f t="shared" si="30"/>
        <v>#N/A</v>
      </c>
      <c r="AQ142" s="15" t="e">
        <f>NA()</f>
        <v>#N/A</v>
      </c>
      <c r="AR142" s="21"/>
      <c r="AS142" s="20"/>
      <c r="AT142" s="20"/>
      <c r="AU142" s="105" t="e">
        <f t="shared" si="29"/>
        <v>#N/A</v>
      </c>
      <c r="AV142" s="105" t="e">
        <f t="shared" si="31"/>
        <v>#N/A</v>
      </c>
      <c r="AW142" s="104" t="e">
        <f t="shared" si="31"/>
        <v>#N/A</v>
      </c>
    </row>
    <row r="143" spans="6:49" x14ac:dyDescent="0.25">
      <c r="AK143" s="21">
        <v>83</v>
      </c>
      <c r="AL143" s="20" t="str">
        <f t="shared" si="28"/>
        <v/>
      </c>
      <c r="AM143" s="105" t="e">
        <f t="shared" si="30"/>
        <v>#N/A</v>
      </c>
      <c r="AN143" s="105" t="e">
        <f t="shared" si="30"/>
        <v>#N/A</v>
      </c>
      <c r="AO143" s="105" t="e">
        <f t="shared" si="30"/>
        <v>#N/A</v>
      </c>
      <c r="AP143" s="104" t="e">
        <f t="shared" si="30"/>
        <v>#N/A</v>
      </c>
      <c r="AQ143" s="15" t="e">
        <f>NA()</f>
        <v>#N/A</v>
      </c>
      <c r="AR143" s="21"/>
      <c r="AS143" s="20"/>
      <c r="AT143" s="20"/>
      <c r="AU143" s="105" t="e">
        <f t="shared" si="29"/>
        <v>#N/A</v>
      </c>
      <c r="AV143" s="105" t="e">
        <f t="shared" si="31"/>
        <v>#N/A</v>
      </c>
      <c r="AW143" s="104" t="e">
        <f t="shared" si="31"/>
        <v>#N/A</v>
      </c>
    </row>
    <row r="144" spans="6:49" x14ac:dyDescent="0.25">
      <c r="AK144" s="21">
        <v>84</v>
      </c>
      <c r="AL144" s="20" t="str">
        <f t="shared" si="28"/>
        <v>3/4 in.</v>
      </c>
      <c r="AM144" s="105" t="str">
        <f t="shared" si="30"/>
        <v/>
      </c>
      <c r="AN144" s="105" t="e">
        <f t="shared" si="30"/>
        <v>#N/A</v>
      </c>
      <c r="AO144" s="105" t="e">
        <f t="shared" si="30"/>
        <v>#N/A</v>
      </c>
      <c r="AP144" s="104" t="e">
        <f t="shared" si="30"/>
        <v>#N/A</v>
      </c>
      <c r="AQ144" s="106">
        <f>AQ67</f>
        <v>1</v>
      </c>
      <c r="AR144" s="21"/>
      <c r="AS144" s="20"/>
      <c r="AT144" s="20"/>
      <c r="AU144" s="105" t="e">
        <f t="shared" si="29"/>
        <v>#DIV/0!</v>
      </c>
      <c r="AV144" s="105" t="e">
        <f t="shared" si="31"/>
        <v>#DIV/0!</v>
      </c>
      <c r="AW144" s="104" t="str">
        <f t="shared" si="31"/>
        <v/>
      </c>
    </row>
    <row r="145" spans="37:49" x14ac:dyDescent="0.25">
      <c r="AK145" s="21">
        <v>85</v>
      </c>
      <c r="AL145" s="20" t="str">
        <f t="shared" si="28"/>
        <v/>
      </c>
      <c r="AM145" s="105" t="e">
        <f t="shared" si="30"/>
        <v>#N/A</v>
      </c>
      <c r="AN145" s="105" t="e">
        <f t="shared" si="30"/>
        <v>#N/A</v>
      </c>
      <c r="AO145" s="105" t="e">
        <f t="shared" si="30"/>
        <v>#N/A</v>
      </c>
      <c r="AP145" s="104" t="e">
        <f t="shared" si="30"/>
        <v>#N/A</v>
      </c>
      <c r="AQ145" s="15" t="e">
        <f>NA()</f>
        <v>#N/A</v>
      </c>
      <c r="AR145" s="21"/>
      <c r="AS145" s="20"/>
      <c r="AT145" s="20"/>
      <c r="AU145" s="105" t="e">
        <f t="shared" si="29"/>
        <v>#N/A</v>
      </c>
      <c r="AV145" s="105" t="e">
        <f t="shared" si="31"/>
        <v>#N/A</v>
      </c>
      <c r="AW145" s="104" t="e">
        <f t="shared" si="31"/>
        <v>#N/A</v>
      </c>
    </row>
    <row r="146" spans="37:49" x14ac:dyDescent="0.25">
      <c r="AK146" s="21">
        <v>86</v>
      </c>
      <c r="AL146" s="20" t="str">
        <f t="shared" si="28"/>
        <v/>
      </c>
      <c r="AM146" s="105" t="e">
        <f t="shared" si="30"/>
        <v>#N/A</v>
      </c>
      <c r="AN146" s="105" t="e">
        <f t="shared" si="30"/>
        <v>#N/A</v>
      </c>
      <c r="AO146" s="105" t="e">
        <f t="shared" si="30"/>
        <v>#N/A</v>
      </c>
      <c r="AP146" s="104" t="e">
        <f t="shared" si="30"/>
        <v>#N/A</v>
      </c>
      <c r="AQ146" s="15" t="e">
        <f>NA()</f>
        <v>#N/A</v>
      </c>
      <c r="AR146" s="21"/>
      <c r="AS146" s="20"/>
      <c r="AT146" s="20"/>
      <c r="AU146" s="105" t="e">
        <f t="shared" si="29"/>
        <v>#N/A</v>
      </c>
      <c r="AV146" s="105" t="e">
        <f t="shared" si="31"/>
        <v>#N/A</v>
      </c>
      <c r="AW146" s="104" t="e">
        <f t="shared" si="31"/>
        <v>#N/A</v>
      </c>
    </row>
    <row r="147" spans="37:49" x14ac:dyDescent="0.25">
      <c r="AK147" s="21">
        <v>87</v>
      </c>
      <c r="AL147" s="20" t="str">
        <f t="shared" si="28"/>
        <v/>
      </c>
      <c r="AM147" s="105" t="e">
        <f t="shared" si="30"/>
        <v>#N/A</v>
      </c>
      <c r="AN147" s="105" t="e">
        <f t="shared" si="30"/>
        <v>#N/A</v>
      </c>
      <c r="AO147" s="105" t="e">
        <f t="shared" si="30"/>
        <v>#N/A</v>
      </c>
      <c r="AP147" s="104" t="e">
        <f t="shared" si="30"/>
        <v>#N/A</v>
      </c>
      <c r="AQ147" s="15" t="e">
        <f>NA()</f>
        <v>#N/A</v>
      </c>
      <c r="AR147" s="21"/>
      <c r="AS147" s="20"/>
      <c r="AT147" s="20"/>
      <c r="AU147" s="105" t="e">
        <f t="shared" si="29"/>
        <v>#N/A</v>
      </c>
      <c r="AV147" s="105" t="e">
        <f t="shared" si="31"/>
        <v>#N/A</v>
      </c>
      <c r="AW147" s="104" t="e">
        <f t="shared" si="31"/>
        <v>#N/A</v>
      </c>
    </row>
    <row r="148" spans="37:49" x14ac:dyDescent="0.25">
      <c r="AK148" s="21">
        <v>88</v>
      </c>
      <c r="AL148" s="20" t="str">
        <f t="shared" si="28"/>
        <v/>
      </c>
      <c r="AM148" s="105" t="e">
        <f t="shared" si="30"/>
        <v>#N/A</v>
      </c>
      <c r="AN148" s="105" t="e">
        <f t="shared" si="30"/>
        <v>#N/A</v>
      </c>
      <c r="AO148" s="105" t="e">
        <f t="shared" si="30"/>
        <v>#N/A</v>
      </c>
      <c r="AP148" s="104" t="e">
        <f t="shared" si="30"/>
        <v>#N/A</v>
      </c>
      <c r="AQ148" s="15" t="e">
        <f>NA()</f>
        <v>#N/A</v>
      </c>
      <c r="AR148" s="21"/>
      <c r="AS148" s="20"/>
      <c r="AT148" s="20"/>
      <c r="AU148" s="105" t="e">
        <f t="shared" si="29"/>
        <v>#N/A</v>
      </c>
      <c r="AV148" s="105" t="e">
        <f t="shared" si="31"/>
        <v>#N/A</v>
      </c>
      <c r="AW148" s="104" t="e">
        <f t="shared" si="31"/>
        <v>#N/A</v>
      </c>
    </row>
    <row r="149" spans="37:49" x14ac:dyDescent="0.25">
      <c r="AK149" s="21">
        <v>89</v>
      </c>
      <c r="AL149" s="20" t="str">
        <f t="shared" si="28"/>
        <v/>
      </c>
      <c r="AM149" s="105" t="e">
        <f t="shared" si="30"/>
        <v>#N/A</v>
      </c>
      <c r="AN149" s="105" t="e">
        <f t="shared" si="30"/>
        <v>#N/A</v>
      </c>
      <c r="AO149" s="105" t="e">
        <f t="shared" si="30"/>
        <v>#N/A</v>
      </c>
      <c r="AP149" s="104" t="e">
        <f t="shared" si="30"/>
        <v>#N/A</v>
      </c>
      <c r="AQ149" s="15" t="e">
        <f>NA()</f>
        <v>#N/A</v>
      </c>
      <c r="AR149" s="21"/>
      <c r="AS149" s="20"/>
      <c r="AT149" s="20"/>
      <c r="AU149" s="105" t="e">
        <f t="shared" si="29"/>
        <v>#N/A</v>
      </c>
      <c r="AV149" s="105" t="e">
        <f t="shared" si="31"/>
        <v>#N/A</v>
      </c>
      <c r="AW149" s="104" t="e">
        <f t="shared" si="31"/>
        <v>#N/A</v>
      </c>
    </row>
    <row r="150" spans="37:49" x14ac:dyDescent="0.25">
      <c r="AK150" s="21">
        <v>90</v>
      </c>
      <c r="AL150" s="20" t="str">
        <f t="shared" si="28"/>
        <v/>
      </c>
      <c r="AM150" s="105" t="e">
        <f t="shared" si="30"/>
        <v>#N/A</v>
      </c>
      <c r="AN150" s="105" t="e">
        <f t="shared" si="30"/>
        <v>#N/A</v>
      </c>
      <c r="AO150" s="105" t="e">
        <f t="shared" si="30"/>
        <v>#N/A</v>
      </c>
      <c r="AP150" s="104" t="e">
        <f t="shared" si="30"/>
        <v>#N/A</v>
      </c>
      <c r="AQ150" s="15" t="e">
        <f>NA()</f>
        <v>#N/A</v>
      </c>
      <c r="AR150" s="21"/>
      <c r="AS150" s="20"/>
      <c r="AT150" s="20"/>
      <c r="AU150" s="105" t="e">
        <f t="shared" si="29"/>
        <v>#N/A</v>
      </c>
      <c r="AV150" s="105" t="e">
        <f t="shared" si="31"/>
        <v>#N/A</v>
      </c>
      <c r="AW150" s="104" t="e">
        <f t="shared" si="31"/>
        <v>#N/A</v>
      </c>
    </row>
    <row r="151" spans="37:49" x14ac:dyDescent="0.25">
      <c r="AK151" s="21">
        <v>91</v>
      </c>
      <c r="AL151" s="20" t="str">
        <f t="shared" si="28"/>
        <v/>
      </c>
      <c r="AM151" s="105" t="e">
        <f t="shared" si="30"/>
        <v>#N/A</v>
      </c>
      <c r="AN151" s="105" t="e">
        <f t="shared" si="30"/>
        <v>#N/A</v>
      </c>
      <c r="AO151" s="105" t="e">
        <f t="shared" si="30"/>
        <v>#N/A</v>
      </c>
      <c r="AP151" s="104" t="e">
        <f t="shared" si="30"/>
        <v>#N/A</v>
      </c>
      <c r="AQ151" s="15" t="e">
        <f>NA()</f>
        <v>#N/A</v>
      </c>
      <c r="AR151" s="21"/>
      <c r="AS151" s="20"/>
      <c r="AT151" s="20"/>
      <c r="AU151" s="105" t="e">
        <f t="shared" si="29"/>
        <v>#N/A</v>
      </c>
      <c r="AV151" s="105" t="e">
        <f t="shared" si="31"/>
        <v>#N/A</v>
      </c>
      <c r="AW151" s="104" t="e">
        <f t="shared" si="31"/>
        <v>#N/A</v>
      </c>
    </row>
    <row r="152" spans="37:49" x14ac:dyDescent="0.25">
      <c r="AK152" s="21">
        <v>92</v>
      </c>
      <c r="AL152" s="20" t="str">
        <f t="shared" si="28"/>
        <v/>
      </c>
      <c r="AM152" s="105" t="e">
        <f t="shared" si="30"/>
        <v>#N/A</v>
      </c>
      <c r="AN152" s="105" t="e">
        <f t="shared" si="30"/>
        <v>#N/A</v>
      </c>
      <c r="AO152" s="105" t="e">
        <f t="shared" si="30"/>
        <v>#N/A</v>
      </c>
      <c r="AP152" s="104" t="e">
        <f t="shared" si="30"/>
        <v>#N/A</v>
      </c>
      <c r="AQ152" s="15" t="e">
        <f>NA()</f>
        <v>#N/A</v>
      </c>
      <c r="AR152" s="21"/>
      <c r="AS152" s="20"/>
      <c r="AT152" s="20"/>
      <c r="AU152" s="105" t="e">
        <f t="shared" si="29"/>
        <v>#N/A</v>
      </c>
      <c r="AV152" s="105" t="e">
        <f t="shared" si="31"/>
        <v>#N/A</v>
      </c>
      <c r="AW152" s="104" t="e">
        <f t="shared" si="31"/>
        <v>#N/A</v>
      </c>
    </row>
    <row r="153" spans="37:49" x14ac:dyDescent="0.25">
      <c r="AK153" s="21">
        <v>93</v>
      </c>
      <c r="AL153" s="20" t="str">
        <f t="shared" si="28"/>
        <v/>
      </c>
      <c r="AM153" s="105" t="e">
        <f t="shared" si="30"/>
        <v>#N/A</v>
      </c>
      <c r="AN153" s="105" t="e">
        <f t="shared" si="30"/>
        <v>#N/A</v>
      </c>
      <c r="AO153" s="105" t="e">
        <f t="shared" si="30"/>
        <v>#N/A</v>
      </c>
      <c r="AP153" s="104" t="e">
        <f t="shared" si="30"/>
        <v>#N/A</v>
      </c>
      <c r="AQ153" s="15" t="e">
        <f>NA()</f>
        <v>#N/A</v>
      </c>
      <c r="AR153" s="21"/>
      <c r="AS153" s="20"/>
      <c r="AT153" s="20"/>
      <c r="AU153" s="105" t="e">
        <f t="shared" si="29"/>
        <v>#N/A</v>
      </c>
      <c r="AV153" s="105" t="e">
        <f t="shared" si="31"/>
        <v>#N/A</v>
      </c>
      <c r="AW153" s="104" t="e">
        <f t="shared" si="31"/>
        <v>#N/A</v>
      </c>
    </row>
    <row r="154" spans="37:49" x14ac:dyDescent="0.25">
      <c r="AK154" s="21">
        <v>94</v>
      </c>
      <c r="AL154" s="20" t="str">
        <f t="shared" si="28"/>
        <v/>
      </c>
      <c r="AM154" s="105" t="e">
        <f t="shared" si="30"/>
        <v>#N/A</v>
      </c>
      <c r="AN154" s="105" t="e">
        <f t="shared" si="30"/>
        <v>#N/A</v>
      </c>
      <c r="AO154" s="105" t="e">
        <f t="shared" si="30"/>
        <v>#N/A</v>
      </c>
      <c r="AP154" s="104" t="e">
        <f t="shared" si="30"/>
        <v>#N/A</v>
      </c>
      <c r="AQ154" s="15" t="e">
        <f>NA()</f>
        <v>#N/A</v>
      </c>
      <c r="AR154" s="21"/>
      <c r="AS154" s="20"/>
      <c r="AT154" s="20"/>
      <c r="AU154" s="105" t="e">
        <f t="shared" si="29"/>
        <v>#N/A</v>
      </c>
      <c r="AV154" s="105" t="e">
        <f t="shared" si="31"/>
        <v>#N/A</v>
      </c>
      <c r="AW154" s="104" t="e">
        <f t="shared" si="31"/>
        <v>#N/A</v>
      </c>
    </row>
    <row r="155" spans="37:49" x14ac:dyDescent="0.25">
      <c r="AK155" s="21">
        <v>95</v>
      </c>
      <c r="AL155" s="20" t="str">
        <f t="shared" si="28"/>
        <v/>
      </c>
      <c r="AM155" s="105" t="e">
        <f t="shared" si="30"/>
        <v>#N/A</v>
      </c>
      <c r="AN155" s="105" t="e">
        <f t="shared" si="30"/>
        <v>#N/A</v>
      </c>
      <c r="AO155" s="105" t="e">
        <f t="shared" si="30"/>
        <v>#N/A</v>
      </c>
      <c r="AP155" s="104" t="e">
        <f t="shared" si="30"/>
        <v>#N/A</v>
      </c>
      <c r="AQ155" s="15" t="e">
        <f>NA()</f>
        <v>#N/A</v>
      </c>
      <c r="AR155" s="21"/>
      <c r="AS155" s="20"/>
      <c r="AT155" s="20"/>
      <c r="AU155" s="105" t="e">
        <f t="shared" si="29"/>
        <v>#N/A</v>
      </c>
      <c r="AV155" s="105" t="e">
        <f t="shared" si="31"/>
        <v>#N/A</v>
      </c>
      <c r="AW155" s="104" t="e">
        <f t="shared" si="31"/>
        <v>#N/A</v>
      </c>
    </row>
    <row r="156" spans="37:49" x14ac:dyDescent="0.25">
      <c r="AK156" s="21">
        <v>96</v>
      </c>
      <c r="AL156" s="20" t="str">
        <f t="shared" ref="AL156:AL187" si="32">IF(ISNA(VLOOKUP($AK156,$AK$43:$AP$56,AL$59,FALSE)),"",VLOOKUP($AK156,$AK$43:$AP$56,AL$59,FALSE))</f>
        <v>1 in.</v>
      </c>
      <c r="AM156" s="105" t="str">
        <f t="shared" si="30"/>
        <v/>
      </c>
      <c r="AN156" s="105" t="e">
        <f t="shared" si="30"/>
        <v>#N/A</v>
      </c>
      <c r="AO156" s="105" t="e">
        <f t="shared" si="30"/>
        <v>#N/A</v>
      </c>
      <c r="AP156" s="104" t="e">
        <f t="shared" si="30"/>
        <v>#N/A</v>
      </c>
      <c r="AQ156" s="106">
        <f>AQ67</f>
        <v>1</v>
      </c>
      <c r="AR156" s="21"/>
      <c r="AS156" s="20"/>
      <c r="AT156" s="20"/>
      <c r="AU156" s="105" t="e">
        <f t="shared" si="29"/>
        <v>#DIV/0!</v>
      </c>
      <c r="AV156" s="105" t="e">
        <f t="shared" si="31"/>
        <v>#DIV/0!</v>
      </c>
      <c r="AW156" s="104" t="str">
        <f t="shared" si="31"/>
        <v/>
      </c>
    </row>
    <row r="157" spans="37:49" x14ac:dyDescent="0.25">
      <c r="AK157" s="21">
        <v>97</v>
      </c>
      <c r="AL157" s="20" t="str">
        <f t="shared" si="32"/>
        <v/>
      </c>
      <c r="AM157" s="105" t="e">
        <f t="shared" si="30"/>
        <v>#N/A</v>
      </c>
      <c r="AN157" s="105" t="e">
        <f t="shared" si="30"/>
        <v>#N/A</v>
      </c>
      <c r="AO157" s="105" t="e">
        <f t="shared" si="30"/>
        <v>#N/A</v>
      </c>
      <c r="AP157" s="104" t="e">
        <f t="shared" si="30"/>
        <v>#N/A</v>
      </c>
      <c r="AQ157" s="15" t="e">
        <f>NA()</f>
        <v>#N/A</v>
      </c>
      <c r="AR157" s="21"/>
      <c r="AS157" s="20"/>
      <c r="AT157" s="20"/>
      <c r="AU157" s="105" t="e">
        <f t="shared" ref="AU157:AU188" si="33">IF(ISBLANK(VLOOKUP($AK157,$AK$43:$AU$56,AU$59,FALSE)),NA(),VLOOKUP($AK157,$AK$43:$AU$56,AU$59,FALSE))</f>
        <v>#N/A</v>
      </c>
      <c r="AV157" s="105" t="e">
        <f t="shared" si="31"/>
        <v>#N/A</v>
      </c>
      <c r="AW157" s="104" t="e">
        <f t="shared" si="31"/>
        <v>#N/A</v>
      </c>
    </row>
    <row r="158" spans="37:49" x14ac:dyDescent="0.25">
      <c r="AK158" s="21">
        <v>98</v>
      </c>
      <c r="AL158" s="20" t="str">
        <f t="shared" si="32"/>
        <v/>
      </c>
      <c r="AM158" s="105" t="e">
        <f t="shared" si="30"/>
        <v>#N/A</v>
      </c>
      <c r="AN158" s="105" t="e">
        <f t="shared" si="30"/>
        <v>#N/A</v>
      </c>
      <c r="AO158" s="105" t="e">
        <f t="shared" si="30"/>
        <v>#N/A</v>
      </c>
      <c r="AP158" s="104" t="e">
        <f t="shared" si="30"/>
        <v>#N/A</v>
      </c>
      <c r="AQ158" s="15" t="e">
        <f>NA()</f>
        <v>#N/A</v>
      </c>
      <c r="AR158" s="21"/>
      <c r="AS158" s="20"/>
      <c r="AT158" s="20"/>
      <c r="AU158" s="105" t="e">
        <f t="shared" si="33"/>
        <v>#N/A</v>
      </c>
      <c r="AV158" s="105" t="e">
        <f t="shared" si="31"/>
        <v>#N/A</v>
      </c>
      <c r="AW158" s="104" t="e">
        <f t="shared" si="31"/>
        <v>#N/A</v>
      </c>
    </row>
    <row r="159" spans="37:49" x14ac:dyDescent="0.25">
      <c r="AK159" s="21">
        <v>99</v>
      </c>
      <c r="AL159" s="20" t="str">
        <f t="shared" si="32"/>
        <v/>
      </c>
      <c r="AM159" s="105" t="e">
        <f t="shared" si="30"/>
        <v>#N/A</v>
      </c>
      <c r="AN159" s="105" t="e">
        <f t="shared" si="30"/>
        <v>#N/A</v>
      </c>
      <c r="AO159" s="105" t="e">
        <f t="shared" si="30"/>
        <v>#N/A</v>
      </c>
      <c r="AP159" s="104" t="e">
        <f t="shared" si="30"/>
        <v>#N/A</v>
      </c>
      <c r="AQ159" s="15" t="e">
        <f>NA()</f>
        <v>#N/A</v>
      </c>
      <c r="AR159" s="21"/>
      <c r="AS159" s="20"/>
      <c r="AT159" s="20"/>
      <c r="AU159" s="105" t="e">
        <f t="shared" si="33"/>
        <v>#N/A</v>
      </c>
      <c r="AV159" s="105" t="e">
        <f t="shared" si="31"/>
        <v>#N/A</v>
      </c>
      <c r="AW159" s="104" t="e">
        <f t="shared" si="31"/>
        <v>#N/A</v>
      </c>
    </row>
    <row r="160" spans="37:49" x14ac:dyDescent="0.25">
      <c r="AK160" s="21">
        <v>100</v>
      </c>
      <c r="AL160" s="20" t="str">
        <f t="shared" si="32"/>
        <v/>
      </c>
      <c r="AM160" s="105" t="e">
        <f t="shared" ref="AM160:AP179" si="34">IF(ISBLANK(VLOOKUP($AK160,$AK$43:$AP$56,AM$59,FALSE)),NA(),VLOOKUP($AK160,$AK$43:$AP$56,AM$59,FALSE))</f>
        <v>#N/A</v>
      </c>
      <c r="AN160" s="105" t="e">
        <f t="shared" si="34"/>
        <v>#N/A</v>
      </c>
      <c r="AO160" s="105" t="e">
        <f t="shared" si="34"/>
        <v>#N/A</v>
      </c>
      <c r="AP160" s="104" t="e">
        <f t="shared" si="34"/>
        <v>#N/A</v>
      </c>
      <c r="AQ160" s="15" t="e">
        <f>NA()</f>
        <v>#N/A</v>
      </c>
      <c r="AR160" s="21"/>
      <c r="AS160" s="20"/>
      <c r="AT160" s="20"/>
      <c r="AU160" s="105" t="e">
        <f t="shared" si="33"/>
        <v>#N/A</v>
      </c>
      <c r="AV160" s="105" t="e">
        <f t="shared" si="31"/>
        <v>#N/A</v>
      </c>
      <c r="AW160" s="104" t="e">
        <f t="shared" si="31"/>
        <v>#N/A</v>
      </c>
    </row>
    <row r="161" spans="37:49" x14ac:dyDescent="0.25">
      <c r="AK161" s="21">
        <v>101</v>
      </c>
      <c r="AL161" s="20" t="str">
        <f t="shared" si="32"/>
        <v/>
      </c>
      <c r="AM161" s="105" t="e">
        <f t="shared" si="34"/>
        <v>#N/A</v>
      </c>
      <c r="AN161" s="105" t="e">
        <f t="shared" si="34"/>
        <v>#N/A</v>
      </c>
      <c r="AO161" s="105" t="e">
        <f t="shared" si="34"/>
        <v>#N/A</v>
      </c>
      <c r="AP161" s="104" t="e">
        <f t="shared" si="34"/>
        <v>#N/A</v>
      </c>
      <c r="AQ161" s="15" t="e">
        <f>NA()</f>
        <v>#N/A</v>
      </c>
      <c r="AR161" s="21"/>
      <c r="AS161" s="20"/>
      <c r="AT161" s="20"/>
      <c r="AU161" s="105" t="e">
        <f t="shared" si="33"/>
        <v>#N/A</v>
      </c>
      <c r="AV161" s="105" t="e">
        <f t="shared" ref="AV161:AW180" si="35">IF(ISBLANK(VLOOKUP($AK161,$AK$43:$AW$56,AV$59,FALSE)),NA(),VLOOKUP($AK161,$AK$43:$AW$56,AV$59,FALSE))</f>
        <v>#N/A</v>
      </c>
      <c r="AW161" s="104" t="e">
        <f t="shared" si="35"/>
        <v>#N/A</v>
      </c>
    </row>
    <row r="162" spans="37:49" x14ac:dyDescent="0.25">
      <c r="AK162" s="21">
        <v>102</v>
      </c>
      <c r="AL162" s="20" t="str">
        <f t="shared" si="32"/>
        <v/>
      </c>
      <c r="AM162" s="105" t="e">
        <f t="shared" si="34"/>
        <v>#N/A</v>
      </c>
      <c r="AN162" s="105" t="e">
        <f t="shared" si="34"/>
        <v>#N/A</v>
      </c>
      <c r="AO162" s="105" t="e">
        <f t="shared" si="34"/>
        <v>#N/A</v>
      </c>
      <c r="AP162" s="104" t="e">
        <f t="shared" si="34"/>
        <v>#N/A</v>
      </c>
      <c r="AQ162" s="15" t="e">
        <f>NA()</f>
        <v>#N/A</v>
      </c>
      <c r="AR162" s="21"/>
      <c r="AS162" s="20"/>
      <c r="AT162" s="20"/>
      <c r="AU162" s="105" t="e">
        <f t="shared" si="33"/>
        <v>#N/A</v>
      </c>
      <c r="AV162" s="105" t="e">
        <f t="shared" si="35"/>
        <v>#N/A</v>
      </c>
      <c r="AW162" s="104" t="e">
        <f t="shared" si="35"/>
        <v>#N/A</v>
      </c>
    </row>
    <row r="163" spans="37:49" x14ac:dyDescent="0.25">
      <c r="AK163" s="21">
        <v>103</v>
      </c>
      <c r="AL163" s="20" t="str">
        <f t="shared" si="32"/>
        <v/>
      </c>
      <c r="AM163" s="105" t="e">
        <f t="shared" si="34"/>
        <v>#N/A</v>
      </c>
      <c r="AN163" s="105" t="e">
        <f t="shared" si="34"/>
        <v>#N/A</v>
      </c>
      <c r="AO163" s="105" t="e">
        <f t="shared" si="34"/>
        <v>#N/A</v>
      </c>
      <c r="AP163" s="104" t="e">
        <f t="shared" si="34"/>
        <v>#N/A</v>
      </c>
      <c r="AQ163" s="15" t="e">
        <f>NA()</f>
        <v>#N/A</v>
      </c>
      <c r="AR163" s="21"/>
      <c r="AS163" s="20"/>
      <c r="AT163" s="20"/>
      <c r="AU163" s="105" t="e">
        <f t="shared" si="33"/>
        <v>#N/A</v>
      </c>
      <c r="AV163" s="105" t="e">
        <f t="shared" si="35"/>
        <v>#N/A</v>
      </c>
      <c r="AW163" s="104" t="e">
        <f t="shared" si="35"/>
        <v>#N/A</v>
      </c>
    </row>
    <row r="164" spans="37:49" x14ac:dyDescent="0.25">
      <c r="AK164" s="21">
        <v>104</v>
      </c>
      <c r="AL164" s="20" t="str">
        <f t="shared" si="32"/>
        <v/>
      </c>
      <c r="AM164" s="105" t="e">
        <f t="shared" si="34"/>
        <v>#N/A</v>
      </c>
      <c r="AN164" s="105" t="e">
        <f t="shared" si="34"/>
        <v>#N/A</v>
      </c>
      <c r="AO164" s="105" t="e">
        <f t="shared" si="34"/>
        <v>#N/A</v>
      </c>
      <c r="AP164" s="104" t="e">
        <f t="shared" si="34"/>
        <v>#N/A</v>
      </c>
      <c r="AQ164" s="15" t="e">
        <f>NA()</f>
        <v>#N/A</v>
      </c>
      <c r="AR164" s="21"/>
      <c r="AS164" s="20"/>
      <c r="AT164" s="20"/>
      <c r="AU164" s="105" t="e">
        <f t="shared" si="33"/>
        <v>#N/A</v>
      </c>
      <c r="AV164" s="105" t="e">
        <f t="shared" si="35"/>
        <v>#N/A</v>
      </c>
      <c r="AW164" s="104" t="e">
        <f t="shared" si="35"/>
        <v>#N/A</v>
      </c>
    </row>
    <row r="165" spans="37:49" x14ac:dyDescent="0.25">
      <c r="AK165" s="21">
        <v>105</v>
      </c>
      <c r="AL165" s="20" t="str">
        <f t="shared" si="32"/>
        <v/>
      </c>
      <c r="AM165" s="105" t="e">
        <f t="shared" si="34"/>
        <v>#N/A</v>
      </c>
      <c r="AN165" s="105" t="e">
        <f t="shared" si="34"/>
        <v>#N/A</v>
      </c>
      <c r="AO165" s="105" t="e">
        <f t="shared" si="34"/>
        <v>#N/A</v>
      </c>
      <c r="AP165" s="104" t="e">
        <f t="shared" si="34"/>
        <v>#N/A</v>
      </c>
      <c r="AQ165" s="15" t="e">
        <f>NA()</f>
        <v>#N/A</v>
      </c>
      <c r="AR165" s="21"/>
      <c r="AS165" s="20"/>
      <c r="AT165" s="20"/>
      <c r="AU165" s="105" t="e">
        <f t="shared" si="33"/>
        <v>#N/A</v>
      </c>
      <c r="AV165" s="105" t="e">
        <f t="shared" si="35"/>
        <v>#N/A</v>
      </c>
      <c r="AW165" s="104" t="e">
        <f t="shared" si="35"/>
        <v>#N/A</v>
      </c>
    </row>
    <row r="166" spans="37:49" x14ac:dyDescent="0.25">
      <c r="AK166" s="21">
        <v>106</v>
      </c>
      <c r="AL166" s="20" t="str">
        <f t="shared" si="32"/>
        <v/>
      </c>
      <c r="AM166" s="105" t="e">
        <f t="shared" si="34"/>
        <v>#N/A</v>
      </c>
      <c r="AN166" s="105" t="e">
        <f t="shared" si="34"/>
        <v>#N/A</v>
      </c>
      <c r="AO166" s="105" t="e">
        <f t="shared" si="34"/>
        <v>#N/A</v>
      </c>
      <c r="AP166" s="104" t="e">
        <f t="shared" si="34"/>
        <v>#N/A</v>
      </c>
      <c r="AQ166" s="15" t="e">
        <f>NA()</f>
        <v>#N/A</v>
      </c>
      <c r="AR166" s="21"/>
      <c r="AS166" s="20"/>
      <c r="AT166" s="20"/>
      <c r="AU166" s="105" t="e">
        <f t="shared" si="33"/>
        <v>#N/A</v>
      </c>
      <c r="AV166" s="105" t="e">
        <f t="shared" si="35"/>
        <v>#N/A</v>
      </c>
      <c r="AW166" s="104" t="e">
        <f t="shared" si="35"/>
        <v>#N/A</v>
      </c>
    </row>
    <row r="167" spans="37:49" x14ac:dyDescent="0.25">
      <c r="AK167" s="21">
        <v>107</v>
      </c>
      <c r="AL167" s="20" t="str">
        <f t="shared" si="32"/>
        <v/>
      </c>
      <c r="AM167" s="105" t="e">
        <f t="shared" si="34"/>
        <v>#N/A</v>
      </c>
      <c r="AN167" s="105" t="e">
        <f t="shared" si="34"/>
        <v>#N/A</v>
      </c>
      <c r="AO167" s="105" t="e">
        <f t="shared" si="34"/>
        <v>#N/A</v>
      </c>
      <c r="AP167" s="104" t="e">
        <f t="shared" si="34"/>
        <v>#N/A</v>
      </c>
      <c r="AQ167" s="15" t="e">
        <f>NA()</f>
        <v>#N/A</v>
      </c>
      <c r="AR167" s="21"/>
      <c r="AS167" s="20"/>
      <c r="AT167" s="20"/>
      <c r="AU167" s="105" t="e">
        <f t="shared" si="33"/>
        <v>#N/A</v>
      </c>
      <c r="AV167" s="105" t="e">
        <f t="shared" si="35"/>
        <v>#N/A</v>
      </c>
      <c r="AW167" s="104" t="e">
        <f t="shared" si="35"/>
        <v>#N/A</v>
      </c>
    </row>
    <row r="168" spans="37:49" x14ac:dyDescent="0.25">
      <c r="AK168" s="21">
        <v>108</v>
      </c>
      <c r="AL168" s="20" t="str">
        <f t="shared" si="32"/>
        <v/>
      </c>
      <c r="AM168" s="105" t="e">
        <f t="shared" si="34"/>
        <v>#N/A</v>
      </c>
      <c r="AN168" s="105" t="e">
        <f t="shared" si="34"/>
        <v>#N/A</v>
      </c>
      <c r="AO168" s="105" t="e">
        <f t="shared" si="34"/>
        <v>#N/A</v>
      </c>
      <c r="AP168" s="104" t="e">
        <f t="shared" si="34"/>
        <v>#N/A</v>
      </c>
      <c r="AQ168" s="15" t="e">
        <f>NA()</f>
        <v>#N/A</v>
      </c>
      <c r="AR168" s="21"/>
      <c r="AS168" s="20"/>
      <c r="AT168" s="20"/>
      <c r="AU168" s="105" t="e">
        <f t="shared" si="33"/>
        <v>#N/A</v>
      </c>
      <c r="AV168" s="105" t="e">
        <f t="shared" si="35"/>
        <v>#N/A</v>
      </c>
      <c r="AW168" s="104" t="e">
        <f t="shared" si="35"/>
        <v>#N/A</v>
      </c>
    </row>
    <row r="169" spans="37:49" x14ac:dyDescent="0.25">
      <c r="AK169" s="21">
        <v>109</v>
      </c>
      <c r="AL169" s="20" t="str">
        <f t="shared" si="32"/>
        <v/>
      </c>
      <c r="AM169" s="105" t="e">
        <f t="shared" si="34"/>
        <v>#N/A</v>
      </c>
      <c r="AN169" s="105" t="e">
        <f t="shared" si="34"/>
        <v>#N/A</v>
      </c>
      <c r="AO169" s="105" t="e">
        <f t="shared" si="34"/>
        <v>#N/A</v>
      </c>
      <c r="AP169" s="104" t="e">
        <f t="shared" si="34"/>
        <v>#N/A</v>
      </c>
      <c r="AQ169" s="15" t="e">
        <f>NA()</f>
        <v>#N/A</v>
      </c>
      <c r="AR169" s="21"/>
      <c r="AS169" s="20"/>
      <c r="AT169" s="20"/>
      <c r="AU169" s="105" t="e">
        <f t="shared" si="33"/>
        <v>#N/A</v>
      </c>
      <c r="AV169" s="105" t="e">
        <f t="shared" si="35"/>
        <v>#N/A</v>
      </c>
      <c r="AW169" s="104" t="e">
        <f t="shared" si="35"/>
        <v>#N/A</v>
      </c>
    </row>
    <row r="170" spans="37:49" x14ac:dyDescent="0.25">
      <c r="AK170" s="21">
        <v>110</v>
      </c>
      <c r="AL170" s="20" t="str">
        <f t="shared" si="32"/>
        <v/>
      </c>
      <c r="AM170" s="105" t="e">
        <f t="shared" si="34"/>
        <v>#N/A</v>
      </c>
      <c r="AN170" s="105" t="e">
        <f t="shared" si="34"/>
        <v>#N/A</v>
      </c>
      <c r="AO170" s="105" t="e">
        <f t="shared" si="34"/>
        <v>#N/A</v>
      </c>
      <c r="AP170" s="104" t="e">
        <f t="shared" si="34"/>
        <v>#N/A</v>
      </c>
      <c r="AQ170" s="15" t="e">
        <f>NA()</f>
        <v>#N/A</v>
      </c>
      <c r="AR170" s="21"/>
      <c r="AS170" s="20"/>
      <c r="AT170" s="20"/>
      <c r="AU170" s="105" t="e">
        <f t="shared" si="33"/>
        <v>#N/A</v>
      </c>
      <c r="AV170" s="105" t="e">
        <f t="shared" si="35"/>
        <v>#N/A</v>
      </c>
      <c r="AW170" s="104" t="e">
        <f t="shared" si="35"/>
        <v>#N/A</v>
      </c>
    </row>
    <row r="171" spans="37:49" x14ac:dyDescent="0.25">
      <c r="AK171" s="21">
        <v>111</v>
      </c>
      <c r="AL171" s="20" t="str">
        <f t="shared" si="32"/>
        <v/>
      </c>
      <c r="AM171" s="105" t="e">
        <f t="shared" si="34"/>
        <v>#N/A</v>
      </c>
      <c r="AN171" s="105" t="e">
        <f t="shared" si="34"/>
        <v>#N/A</v>
      </c>
      <c r="AO171" s="105" t="e">
        <f t="shared" si="34"/>
        <v>#N/A</v>
      </c>
      <c r="AP171" s="104" t="e">
        <f t="shared" si="34"/>
        <v>#N/A</v>
      </c>
      <c r="AQ171" s="15" t="e">
        <f>NA()</f>
        <v>#N/A</v>
      </c>
      <c r="AR171" s="21"/>
      <c r="AS171" s="20"/>
      <c r="AT171" s="20"/>
      <c r="AU171" s="105" t="e">
        <f t="shared" si="33"/>
        <v>#N/A</v>
      </c>
      <c r="AV171" s="105" t="e">
        <f t="shared" si="35"/>
        <v>#N/A</v>
      </c>
      <c r="AW171" s="104" t="e">
        <f t="shared" si="35"/>
        <v>#N/A</v>
      </c>
    </row>
    <row r="172" spans="37:49" x14ac:dyDescent="0.25">
      <c r="AK172" s="21">
        <v>112</v>
      </c>
      <c r="AL172" s="20" t="str">
        <f t="shared" si="32"/>
        <v/>
      </c>
      <c r="AM172" s="105" t="e">
        <f t="shared" si="34"/>
        <v>#N/A</v>
      </c>
      <c r="AN172" s="105" t="e">
        <f t="shared" si="34"/>
        <v>#N/A</v>
      </c>
      <c r="AO172" s="105" t="e">
        <f t="shared" si="34"/>
        <v>#N/A</v>
      </c>
      <c r="AP172" s="104" t="e">
        <f t="shared" si="34"/>
        <v>#N/A</v>
      </c>
      <c r="AQ172" s="15" t="e">
        <f>NA()</f>
        <v>#N/A</v>
      </c>
      <c r="AR172" s="21"/>
      <c r="AS172" s="20"/>
      <c r="AT172" s="20"/>
      <c r="AU172" s="105" t="e">
        <f t="shared" si="33"/>
        <v>#N/A</v>
      </c>
      <c r="AV172" s="105" t="e">
        <f t="shared" si="35"/>
        <v>#N/A</v>
      </c>
      <c r="AW172" s="104" t="e">
        <f t="shared" si="35"/>
        <v>#N/A</v>
      </c>
    </row>
    <row r="173" spans="37:49" x14ac:dyDescent="0.25">
      <c r="AK173" s="21">
        <v>113</v>
      </c>
      <c r="AL173" s="20" t="str">
        <f t="shared" si="32"/>
        <v/>
      </c>
      <c r="AM173" s="105" t="e">
        <f t="shared" si="34"/>
        <v>#N/A</v>
      </c>
      <c r="AN173" s="105" t="e">
        <f t="shared" si="34"/>
        <v>#N/A</v>
      </c>
      <c r="AO173" s="105" t="e">
        <f t="shared" si="34"/>
        <v>#N/A</v>
      </c>
      <c r="AP173" s="104" t="e">
        <f t="shared" si="34"/>
        <v>#N/A</v>
      </c>
      <c r="AQ173" s="15" t="e">
        <f>NA()</f>
        <v>#N/A</v>
      </c>
      <c r="AR173" s="21"/>
      <c r="AS173" s="20"/>
      <c r="AT173" s="20"/>
      <c r="AU173" s="105" t="e">
        <f t="shared" si="33"/>
        <v>#N/A</v>
      </c>
      <c r="AV173" s="105" t="e">
        <f t="shared" si="35"/>
        <v>#N/A</v>
      </c>
      <c r="AW173" s="104" t="e">
        <f t="shared" si="35"/>
        <v>#N/A</v>
      </c>
    </row>
    <row r="174" spans="37:49" x14ac:dyDescent="0.25">
      <c r="AK174" s="21">
        <v>114</v>
      </c>
      <c r="AL174" s="20" t="str">
        <f t="shared" si="32"/>
        <v/>
      </c>
      <c r="AM174" s="105" t="e">
        <f t="shared" si="34"/>
        <v>#N/A</v>
      </c>
      <c r="AN174" s="105" t="e">
        <f t="shared" si="34"/>
        <v>#N/A</v>
      </c>
      <c r="AO174" s="105" t="e">
        <f t="shared" si="34"/>
        <v>#N/A</v>
      </c>
      <c r="AP174" s="104" t="e">
        <f t="shared" si="34"/>
        <v>#N/A</v>
      </c>
      <c r="AQ174" s="15" t="e">
        <f>NA()</f>
        <v>#N/A</v>
      </c>
      <c r="AR174" s="21"/>
      <c r="AS174" s="20"/>
      <c r="AT174" s="20"/>
      <c r="AU174" s="105" t="e">
        <f t="shared" si="33"/>
        <v>#N/A</v>
      </c>
      <c r="AV174" s="105" t="e">
        <f t="shared" si="35"/>
        <v>#N/A</v>
      </c>
      <c r="AW174" s="104" t="e">
        <f t="shared" si="35"/>
        <v>#N/A</v>
      </c>
    </row>
    <row r="175" spans="37:49" x14ac:dyDescent="0.25">
      <c r="AK175" s="21">
        <v>115</v>
      </c>
      <c r="AL175" s="20" t="str">
        <f t="shared" si="32"/>
        <v>1 1/2 in.</v>
      </c>
      <c r="AM175" s="105" t="str">
        <f t="shared" si="34"/>
        <v/>
      </c>
      <c r="AN175" s="105" t="e">
        <f t="shared" si="34"/>
        <v>#N/A</v>
      </c>
      <c r="AO175" s="105" t="e">
        <f t="shared" si="34"/>
        <v>#N/A</v>
      </c>
      <c r="AP175" s="104" t="e">
        <f t="shared" si="34"/>
        <v>#N/A</v>
      </c>
      <c r="AQ175" s="106">
        <f>AQ67</f>
        <v>1</v>
      </c>
      <c r="AR175" s="21"/>
      <c r="AS175" s="20"/>
      <c r="AT175" s="20"/>
      <c r="AU175" s="105" t="e">
        <f t="shared" si="33"/>
        <v>#DIV/0!</v>
      </c>
      <c r="AV175" s="105" t="e">
        <f t="shared" si="35"/>
        <v>#DIV/0!</v>
      </c>
      <c r="AW175" s="104" t="str">
        <f t="shared" si="35"/>
        <v/>
      </c>
    </row>
    <row r="176" spans="37:49" x14ac:dyDescent="0.25">
      <c r="AK176" s="21">
        <v>116</v>
      </c>
      <c r="AL176" s="20" t="str">
        <f t="shared" si="32"/>
        <v/>
      </c>
      <c r="AM176" s="105" t="e">
        <f t="shared" si="34"/>
        <v>#N/A</v>
      </c>
      <c r="AN176" s="105" t="e">
        <f t="shared" si="34"/>
        <v>#N/A</v>
      </c>
      <c r="AO176" s="105" t="e">
        <f t="shared" si="34"/>
        <v>#N/A</v>
      </c>
      <c r="AP176" s="104" t="e">
        <f t="shared" si="34"/>
        <v>#N/A</v>
      </c>
      <c r="AQ176" s="15" t="e">
        <f>NA()</f>
        <v>#N/A</v>
      </c>
      <c r="AR176" s="21"/>
      <c r="AS176" s="20"/>
      <c r="AT176" s="20"/>
      <c r="AU176" s="105" t="e">
        <f t="shared" si="33"/>
        <v>#N/A</v>
      </c>
      <c r="AV176" s="105" t="e">
        <f t="shared" si="35"/>
        <v>#N/A</v>
      </c>
      <c r="AW176" s="104" t="e">
        <f t="shared" si="35"/>
        <v>#N/A</v>
      </c>
    </row>
    <row r="177" spans="37:49" x14ac:dyDescent="0.25">
      <c r="AK177" s="21">
        <v>117</v>
      </c>
      <c r="AL177" s="20" t="str">
        <f t="shared" si="32"/>
        <v/>
      </c>
      <c r="AM177" s="105" t="e">
        <f t="shared" si="34"/>
        <v>#N/A</v>
      </c>
      <c r="AN177" s="105" t="e">
        <f t="shared" si="34"/>
        <v>#N/A</v>
      </c>
      <c r="AO177" s="105" t="e">
        <f t="shared" si="34"/>
        <v>#N/A</v>
      </c>
      <c r="AP177" s="104" t="e">
        <f t="shared" si="34"/>
        <v>#N/A</v>
      </c>
      <c r="AQ177" s="15" t="e">
        <f>NA()</f>
        <v>#N/A</v>
      </c>
      <c r="AR177" s="21"/>
      <c r="AS177" s="20"/>
      <c r="AT177" s="20"/>
      <c r="AU177" s="105" t="e">
        <f t="shared" si="33"/>
        <v>#N/A</v>
      </c>
      <c r="AV177" s="105" t="e">
        <f t="shared" si="35"/>
        <v>#N/A</v>
      </c>
      <c r="AW177" s="104" t="e">
        <f t="shared" si="35"/>
        <v>#N/A</v>
      </c>
    </row>
    <row r="178" spans="37:49" x14ac:dyDescent="0.25">
      <c r="AK178" s="21">
        <v>118</v>
      </c>
      <c r="AL178" s="20" t="str">
        <f t="shared" si="32"/>
        <v/>
      </c>
      <c r="AM178" s="105" t="e">
        <f t="shared" si="34"/>
        <v>#N/A</v>
      </c>
      <c r="AN178" s="105" t="e">
        <f t="shared" si="34"/>
        <v>#N/A</v>
      </c>
      <c r="AO178" s="105" t="e">
        <f t="shared" si="34"/>
        <v>#N/A</v>
      </c>
      <c r="AP178" s="104" t="e">
        <f t="shared" si="34"/>
        <v>#N/A</v>
      </c>
      <c r="AQ178" s="15" t="e">
        <f>NA()</f>
        <v>#N/A</v>
      </c>
      <c r="AR178" s="21"/>
      <c r="AS178" s="20"/>
      <c r="AT178" s="20"/>
      <c r="AU178" s="105" t="e">
        <f t="shared" si="33"/>
        <v>#N/A</v>
      </c>
      <c r="AV178" s="105" t="e">
        <f t="shared" si="35"/>
        <v>#N/A</v>
      </c>
      <c r="AW178" s="104" t="e">
        <f t="shared" si="35"/>
        <v>#N/A</v>
      </c>
    </row>
    <row r="179" spans="37:49" x14ac:dyDescent="0.25">
      <c r="AK179" s="21">
        <v>119</v>
      </c>
      <c r="AL179" s="20" t="str">
        <f t="shared" si="32"/>
        <v/>
      </c>
      <c r="AM179" s="105" t="e">
        <f t="shared" si="34"/>
        <v>#N/A</v>
      </c>
      <c r="AN179" s="105" t="e">
        <f t="shared" si="34"/>
        <v>#N/A</v>
      </c>
      <c r="AO179" s="105" t="e">
        <f t="shared" si="34"/>
        <v>#N/A</v>
      </c>
      <c r="AP179" s="104" t="e">
        <f t="shared" si="34"/>
        <v>#N/A</v>
      </c>
      <c r="AQ179" s="15" t="e">
        <f>NA()</f>
        <v>#N/A</v>
      </c>
      <c r="AR179" s="21"/>
      <c r="AS179" s="20"/>
      <c r="AT179" s="20"/>
      <c r="AU179" s="105" t="e">
        <f t="shared" si="33"/>
        <v>#N/A</v>
      </c>
      <c r="AV179" s="105" t="e">
        <f t="shared" si="35"/>
        <v>#N/A</v>
      </c>
      <c r="AW179" s="104" t="e">
        <f t="shared" si="35"/>
        <v>#N/A</v>
      </c>
    </row>
    <row r="180" spans="37:49" x14ac:dyDescent="0.25">
      <c r="AK180" s="21">
        <v>120</v>
      </c>
      <c r="AL180" s="20" t="str">
        <f t="shared" si="32"/>
        <v/>
      </c>
      <c r="AM180" s="105" t="e">
        <f t="shared" ref="AM180:AP198" si="36">IF(ISBLANK(VLOOKUP($AK180,$AK$43:$AP$56,AM$59,FALSE)),NA(),VLOOKUP($AK180,$AK$43:$AP$56,AM$59,FALSE))</f>
        <v>#N/A</v>
      </c>
      <c r="AN180" s="105" t="e">
        <f t="shared" si="36"/>
        <v>#N/A</v>
      </c>
      <c r="AO180" s="105" t="e">
        <f t="shared" si="36"/>
        <v>#N/A</v>
      </c>
      <c r="AP180" s="104" t="e">
        <f t="shared" si="36"/>
        <v>#N/A</v>
      </c>
      <c r="AQ180" s="15" t="e">
        <f>NA()</f>
        <v>#N/A</v>
      </c>
      <c r="AR180" s="21"/>
      <c r="AS180" s="20"/>
      <c r="AT180" s="20"/>
      <c r="AU180" s="105" t="e">
        <f t="shared" si="33"/>
        <v>#N/A</v>
      </c>
      <c r="AV180" s="105" t="e">
        <f t="shared" si="35"/>
        <v>#N/A</v>
      </c>
      <c r="AW180" s="104" t="e">
        <f t="shared" si="35"/>
        <v>#N/A</v>
      </c>
    </row>
    <row r="181" spans="37:49" x14ac:dyDescent="0.25">
      <c r="AK181" s="21">
        <v>121</v>
      </c>
      <c r="AL181" s="20" t="str">
        <f t="shared" si="32"/>
        <v/>
      </c>
      <c r="AM181" s="105" t="e">
        <f t="shared" si="36"/>
        <v>#N/A</v>
      </c>
      <c r="AN181" s="105" t="e">
        <f t="shared" si="36"/>
        <v>#N/A</v>
      </c>
      <c r="AO181" s="105" t="e">
        <f t="shared" si="36"/>
        <v>#N/A</v>
      </c>
      <c r="AP181" s="104" t="e">
        <f t="shared" si="36"/>
        <v>#N/A</v>
      </c>
      <c r="AQ181" s="15" t="e">
        <f>NA()</f>
        <v>#N/A</v>
      </c>
      <c r="AR181" s="21"/>
      <c r="AS181" s="20"/>
      <c r="AT181" s="20"/>
      <c r="AU181" s="105" t="e">
        <f t="shared" si="33"/>
        <v>#N/A</v>
      </c>
      <c r="AV181" s="105" t="e">
        <f t="shared" ref="AV181:AW198" si="37">IF(ISBLANK(VLOOKUP($AK181,$AK$43:$AW$56,AV$59,FALSE)),NA(),VLOOKUP($AK181,$AK$43:$AW$56,AV$59,FALSE))</f>
        <v>#N/A</v>
      </c>
      <c r="AW181" s="104" t="e">
        <f t="shared" si="37"/>
        <v>#N/A</v>
      </c>
    </row>
    <row r="182" spans="37:49" x14ac:dyDescent="0.25">
      <c r="AK182" s="21">
        <v>122</v>
      </c>
      <c r="AL182" s="20" t="str">
        <f t="shared" si="32"/>
        <v/>
      </c>
      <c r="AM182" s="105" t="e">
        <f t="shared" si="36"/>
        <v>#N/A</v>
      </c>
      <c r="AN182" s="105" t="e">
        <f t="shared" si="36"/>
        <v>#N/A</v>
      </c>
      <c r="AO182" s="105" t="e">
        <f t="shared" si="36"/>
        <v>#N/A</v>
      </c>
      <c r="AP182" s="104" t="e">
        <f t="shared" si="36"/>
        <v>#N/A</v>
      </c>
      <c r="AQ182" s="15" t="e">
        <f>NA()</f>
        <v>#N/A</v>
      </c>
      <c r="AR182" s="21"/>
      <c r="AS182" s="20"/>
      <c r="AT182" s="20"/>
      <c r="AU182" s="105" t="e">
        <f t="shared" si="33"/>
        <v>#N/A</v>
      </c>
      <c r="AV182" s="105" t="e">
        <f t="shared" si="37"/>
        <v>#N/A</v>
      </c>
      <c r="AW182" s="104" t="e">
        <f t="shared" si="37"/>
        <v>#N/A</v>
      </c>
    </row>
    <row r="183" spans="37:49" x14ac:dyDescent="0.25">
      <c r="AK183" s="21">
        <v>123</v>
      </c>
      <c r="AL183" s="20" t="str">
        <f t="shared" si="32"/>
        <v/>
      </c>
      <c r="AM183" s="105" t="e">
        <f t="shared" si="36"/>
        <v>#N/A</v>
      </c>
      <c r="AN183" s="105" t="e">
        <f t="shared" si="36"/>
        <v>#N/A</v>
      </c>
      <c r="AO183" s="105" t="e">
        <f t="shared" si="36"/>
        <v>#N/A</v>
      </c>
      <c r="AP183" s="104" t="e">
        <f t="shared" si="36"/>
        <v>#N/A</v>
      </c>
      <c r="AQ183" s="15" t="e">
        <f>NA()</f>
        <v>#N/A</v>
      </c>
      <c r="AR183" s="21"/>
      <c r="AS183" s="20"/>
      <c r="AT183" s="20"/>
      <c r="AU183" s="105" t="e">
        <f t="shared" si="33"/>
        <v>#N/A</v>
      </c>
      <c r="AV183" s="105" t="e">
        <f t="shared" si="37"/>
        <v>#N/A</v>
      </c>
      <c r="AW183" s="104" t="e">
        <f t="shared" si="37"/>
        <v>#N/A</v>
      </c>
    </row>
    <row r="184" spans="37:49" x14ac:dyDescent="0.25">
      <c r="AK184" s="21">
        <v>124</v>
      </c>
      <c r="AL184" s="20" t="str">
        <f t="shared" si="32"/>
        <v/>
      </c>
      <c r="AM184" s="105" t="e">
        <f t="shared" si="36"/>
        <v>#N/A</v>
      </c>
      <c r="AN184" s="105" t="e">
        <f t="shared" si="36"/>
        <v>#N/A</v>
      </c>
      <c r="AO184" s="105" t="e">
        <f t="shared" si="36"/>
        <v>#N/A</v>
      </c>
      <c r="AP184" s="104" t="e">
        <f t="shared" si="36"/>
        <v>#N/A</v>
      </c>
      <c r="AQ184" s="15" t="e">
        <f>NA()</f>
        <v>#N/A</v>
      </c>
      <c r="AR184" s="21"/>
      <c r="AS184" s="20"/>
      <c r="AT184" s="20"/>
      <c r="AU184" s="105" t="e">
        <f t="shared" si="33"/>
        <v>#N/A</v>
      </c>
      <c r="AV184" s="105" t="e">
        <f t="shared" si="37"/>
        <v>#N/A</v>
      </c>
      <c r="AW184" s="104" t="e">
        <f t="shared" si="37"/>
        <v>#N/A</v>
      </c>
    </row>
    <row r="185" spans="37:49" x14ac:dyDescent="0.25">
      <c r="AK185" s="21">
        <v>125</v>
      </c>
      <c r="AL185" s="20" t="str">
        <f t="shared" si="32"/>
        <v/>
      </c>
      <c r="AM185" s="105" t="e">
        <f t="shared" si="36"/>
        <v>#N/A</v>
      </c>
      <c r="AN185" s="105" t="e">
        <f t="shared" si="36"/>
        <v>#N/A</v>
      </c>
      <c r="AO185" s="105" t="e">
        <f t="shared" si="36"/>
        <v>#N/A</v>
      </c>
      <c r="AP185" s="104" t="e">
        <f t="shared" si="36"/>
        <v>#N/A</v>
      </c>
      <c r="AQ185" s="15" t="e">
        <f>NA()</f>
        <v>#N/A</v>
      </c>
      <c r="AR185" s="21"/>
      <c r="AS185" s="20"/>
      <c r="AT185" s="20"/>
      <c r="AU185" s="105" t="e">
        <f t="shared" si="33"/>
        <v>#N/A</v>
      </c>
      <c r="AV185" s="105" t="e">
        <f t="shared" si="37"/>
        <v>#N/A</v>
      </c>
      <c r="AW185" s="104" t="e">
        <f t="shared" si="37"/>
        <v>#N/A</v>
      </c>
    </row>
    <row r="186" spans="37:49" x14ac:dyDescent="0.25">
      <c r="AK186" s="21">
        <v>126</v>
      </c>
      <c r="AL186" s="20" t="str">
        <f t="shared" si="32"/>
        <v/>
      </c>
      <c r="AM186" s="105" t="e">
        <f t="shared" si="36"/>
        <v>#N/A</v>
      </c>
      <c r="AN186" s="105" t="e">
        <f t="shared" si="36"/>
        <v>#N/A</v>
      </c>
      <c r="AO186" s="105" t="e">
        <f t="shared" si="36"/>
        <v>#N/A</v>
      </c>
      <c r="AP186" s="104" t="e">
        <f t="shared" si="36"/>
        <v>#N/A</v>
      </c>
      <c r="AQ186" s="15" t="e">
        <f>NA()</f>
        <v>#N/A</v>
      </c>
      <c r="AR186" s="21"/>
      <c r="AS186" s="20"/>
      <c r="AT186" s="20"/>
      <c r="AU186" s="105" t="e">
        <f t="shared" si="33"/>
        <v>#N/A</v>
      </c>
      <c r="AV186" s="105" t="e">
        <f t="shared" si="37"/>
        <v>#N/A</v>
      </c>
      <c r="AW186" s="104" t="e">
        <f t="shared" si="37"/>
        <v>#N/A</v>
      </c>
    </row>
    <row r="187" spans="37:49" x14ac:dyDescent="0.25">
      <c r="AK187" s="21">
        <v>127</v>
      </c>
      <c r="AL187" s="20" t="str">
        <f t="shared" si="32"/>
        <v/>
      </c>
      <c r="AM187" s="105" t="e">
        <f t="shared" si="36"/>
        <v>#N/A</v>
      </c>
      <c r="AN187" s="105" t="e">
        <f t="shared" si="36"/>
        <v>#N/A</v>
      </c>
      <c r="AO187" s="105" t="e">
        <f t="shared" si="36"/>
        <v>#N/A</v>
      </c>
      <c r="AP187" s="104" t="e">
        <f t="shared" si="36"/>
        <v>#N/A</v>
      </c>
      <c r="AQ187" s="15" t="e">
        <f>NA()</f>
        <v>#N/A</v>
      </c>
      <c r="AR187" s="21"/>
      <c r="AS187" s="20"/>
      <c r="AT187" s="20"/>
      <c r="AU187" s="105" t="e">
        <f t="shared" si="33"/>
        <v>#N/A</v>
      </c>
      <c r="AV187" s="105" t="e">
        <f t="shared" si="37"/>
        <v>#N/A</v>
      </c>
      <c r="AW187" s="104" t="e">
        <f t="shared" si="37"/>
        <v>#N/A</v>
      </c>
    </row>
    <row r="188" spans="37:49" x14ac:dyDescent="0.25">
      <c r="AK188" s="21">
        <v>128</v>
      </c>
      <c r="AL188" s="20" t="str">
        <f t="shared" ref="AL188:AL198" si="38">IF(ISNA(VLOOKUP($AK188,$AK$43:$AP$56,AL$59,FALSE)),"",VLOOKUP($AK188,$AK$43:$AP$56,AL$59,FALSE))</f>
        <v/>
      </c>
      <c r="AM188" s="105" t="e">
        <f t="shared" si="36"/>
        <v>#N/A</v>
      </c>
      <c r="AN188" s="105" t="e">
        <f t="shared" si="36"/>
        <v>#N/A</v>
      </c>
      <c r="AO188" s="105" t="e">
        <f t="shared" si="36"/>
        <v>#N/A</v>
      </c>
      <c r="AP188" s="104" t="e">
        <f t="shared" si="36"/>
        <v>#N/A</v>
      </c>
      <c r="AQ188" s="15" t="e">
        <f>NA()</f>
        <v>#N/A</v>
      </c>
      <c r="AR188" s="21"/>
      <c r="AS188" s="20"/>
      <c r="AT188" s="20"/>
      <c r="AU188" s="105" t="e">
        <f t="shared" si="33"/>
        <v>#N/A</v>
      </c>
      <c r="AV188" s="105" t="e">
        <f t="shared" si="37"/>
        <v>#N/A</v>
      </c>
      <c r="AW188" s="104" t="e">
        <f t="shared" si="37"/>
        <v>#N/A</v>
      </c>
    </row>
    <row r="189" spans="37:49" x14ac:dyDescent="0.25">
      <c r="AK189" s="21">
        <v>129</v>
      </c>
      <c r="AL189" s="20" t="str">
        <f t="shared" si="38"/>
        <v/>
      </c>
      <c r="AM189" s="105" t="e">
        <f t="shared" si="36"/>
        <v>#N/A</v>
      </c>
      <c r="AN189" s="105" t="e">
        <f t="shared" si="36"/>
        <v>#N/A</v>
      </c>
      <c r="AO189" s="105" t="e">
        <f t="shared" si="36"/>
        <v>#N/A</v>
      </c>
      <c r="AP189" s="104" t="e">
        <f t="shared" si="36"/>
        <v>#N/A</v>
      </c>
      <c r="AQ189" s="15" t="e">
        <f>NA()</f>
        <v>#N/A</v>
      </c>
      <c r="AR189" s="21"/>
      <c r="AS189" s="20"/>
      <c r="AT189" s="20"/>
      <c r="AU189" s="105" t="e">
        <f t="shared" ref="AU189:AU198" si="39">IF(ISBLANK(VLOOKUP($AK189,$AK$43:$AU$56,AU$59,FALSE)),NA(),VLOOKUP($AK189,$AK$43:$AU$56,AU$59,FALSE))</f>
        <v>#N/A</v>
      </c>
      <c r="AV189" s="105" t="e">
        <f t="shared" si="37"/>
        <v>#N/A</v>
      </c>
      <c r="AW189" s="104" t="e">
        <f t="shared" si="37"/>
        <v>#N/A</v>
      </c>
    </row>
    <row r="190" spans="37:49" x14ac:dyDescent="0.25">
      <c r="AK190" s="21">
        <v>130</v>
      </c>
      <c r="AL190" s="20" t="str">
        <f t="shared" si="38"/>
        <v/>
      </c>
      <c r="AM190" s="105" t="e">
        <f t="shared" si="36"/>
        <v>#N/A</v>
      </c>
      <c r="AN190" s="105" t="e">
        <f t="shared" si="36"/>
        <v>#N/A</v>
      </c>
      <c r="AO190" s="105" t="e">
        <f t="shared" si="36"/>
        <v>#N/A</v>
      </c>
      <c r="AP190" s="104" t="e">
        <f t="shared" si="36"/>
        <v>#N/A</v>
      </c>
      <c r="AQ190" s="15" t="e">
        <f>NA()</f>
        <v>#N/A</v>
      </c>
      <c r="AR190" s="21"/>
      <c r="AS190" s="20"/>
      <c r="AT190" s="20"/>
      <c r="AU190" s="105" t="e">
        <f t="shared" si="39"/>
        <v>#N/A</v>
      </c>
      <c r="AV190" s="105" t="e">
        <f t="shared" si="37"/>
        <v>#N/A</v>
      </c>
      <c r="AW190" s="104" t="e">
        <f t="shared" si="37"/>
        <v>#N/A</v>
      </c>
    </row>
    <row r="191" spans="37:49" x14ac:dyDescent="0.25">
      <c r="AK191" s="21">
        <v>131</v>
      </c>
      <c r="AL191" s="20" t="str">
        <f t="shared" si="38"/>
        <v>2 in.</v>
      </c>
      <c r="AM191" s="105" t="str">
        <f t="shared" si="36"/>
        <v/>
      </c>
      <c r="AN191" s="105" t="e">
        <f t="shared" si="36"/>
        <v>#N/A</v>
      </c>
      <c r="AO191" s="105" t="e">
        <f t="shared" si="36"/>
        <v>#DIV/0!</v>
      </c>
      <c r="AP191" s="104" t="e">
        <f t="shared" si="36"/>
        <v>#DIV/0!</v>
      </c>
      <c r="AQ191" s="106">
        <f>AQ67</f>
        <v>1</v>
      </c>
      <c r="AR191" s="21"/>
      <c r="AS191" s="20"/>
      <c r="AT191" s="20"/>
      <c r="AU191" s="105" t="e">
        <f t="shared" si="39"/>
        <v>#DIV/0!</v>
      </c>
      <c r="AV191" s="105" t="e">
        <f t="shared" si="37"/>
        <v>#DIV/0!</v>
      </c>
      <c r="AW191" s="104" t="str">
        <f t="shared" si="37"/>
        <v/>
      </c>
    </row>
    <row r="192" spans="37:49" x14ac:dyDescent="0.25">
      <c r="AK192" s="21">
        <v>132</v>
      </c>
      <c r="AL192" s="20" t="str">
        <f t="shared" si="38"/>
        <v/>
      </c>
      <c r="AM192" s="105" t="e">
        <f t="shared" si="36"/>
        <v>#N/A</v>
      </c>
      <c r="AN192" s="105" t="e">
        <f t="shared" si="36"/>
        <v>#N/A</v>
      </c>
      <c r="AO192" s="105" t="e">
        <f t="shared" si="36"/>
        <v>#N/A</v>
      </c>
      <c r="AP192" s="104" t="e">
        <f t="shared" si="36"/>
        <v>#N/A</v>
      </c>
      <c r="AQ192" s="15" t="e">
        <f>NA()</f>
        <v>#N/A</v>
      </c>
      <c r="AR192" s="21"/>
      <c r="AS192" s="20"/>
      <c r="AT192" s="20"/>
      <c r="AU192" s="105" t="e">
        <f t="shared" si="39"/>
        <v>#N/A</v>
      </c>
      <c r="AV192" s="105" t="e">
        <f t="shared" si="37"/>
        <v>#N/A</v>
      </c>
      <c r="AW192" s="104" t="e">
        <f t="shared" si="37"/>
        <v>#N/A</v>
      </c>
    </row>
    <row r="193" spans="37:49" x14ac:dyDescent="0.25">
      <c r="AK193" s="21">
        <v>133</v>
      </c>
      <c r="AL193" s="20" t="str">
        <f t="shared" si="38"/>
        <v/>
      </c>
      <c r="AM193" s="105" t="e">
        <f t="shared" si="36"/>
        <v>#N/A</v>
      </c>
      <c r="AN193" s="105" t="e">
        <f t="shared" si="36"/>
        <v>#N/A</v>
      </c>
      <c r="AO193" s="105" t="e">
        <f t="shared" si="36"/>
        <v>#N/A</v>
      </c>
      <c r="AP193" s="104" t="e">
        <f t="shared" si="36"/>
        <v>#N/A</v>
      </c>
      <c r="AQ193" s="15" t="e">
        <f>NA()</f>
        <v>#N/A</v>
      </c>
      <c r="AR193" s="21"/>
      <c r="AS193" s="20"/>
      <c r="AT193" s="20"/>
      <c r="AU193" s="105" t="e">
        <f t="shared" si="39"/>
        <v>#N/A</v>
      </c>
      <c r="AV193" s="105" t="e">
        <f t="shared" si="37"/>
        <v>#N/A</v>
      </c>
      <c r="AW193" s="104" t="e">
        <f t="shared" si="37"/>
        <v>#N/A</v>
      </c>
    </row>
    <row r="194" spans="37:49" x14ac:dyDescent="0.25">
      <c r="AK194" s="21">
        <v>134</v>
      </c>
      <c r="AL194" s="20" t="str">
        <f t="shared" si="38"/>
        <v/>
      </c>
      <c r="AM194" s="105" t="e">
        <f t="shared" si="36"/>
        <v>#N/A</v>
      </c>
      <c r="AN194" s="105" t="e">
        <f t="shared" si="36"/>
        <v>#N/A</v>
      </c>
      <c r="AO194" s="105" t="e">
        <f t="shared" si="36"/>
        <v>#N/A</v>
      </c>
      <c r="AP194" s="104" t="e">
        <f t="shared" si="36"/>
        <v>#N/A</v>
      </c>
      <c r="AQ194" s="15" t="e">
        <f>NA()</f>
        <v>#N/A</v>
      </c>
      <c r="AR194" s="21"/>
      <c r="AS194" s="20"/>
      <c r="AT194" s="20"/>
      <c r="AU194" s="105" t="e">
        <f t="shared" si="39"/>
        <v>#N/A</v>
      </c>
      <c r="AV194" s="105" t="e">
        <f t="shared" si="37"/>
        <v>#N/A</v>
      </c>
      <c r="AW194" s="104" t="e">
        <f t="shared" si="37"/>
        <v>#N/A</v>
      </c>
    </row>
    <row r="195" spans="37:49" x14ac:dyDescent="0.25">
      <c r="AK195" s="21">
        <v>135</v>
      </c>
      <c r="AL195" s="20" t="str">
        <f t="shared" si="38"/>
        <v/>
      </c>
      <c r="AM195" s="105" t="e">
        <f t="shared" si="36"/>
        <v>#N/A</v>
      </c>
      <c r="AN195" s="105" t="e">
        <f t="shared" si="36"/>
        <v>#N/A</v>
      </c>
      <c r="AO195" s="105" t="e">
        <f t="shared" si="36"/>
        <v>#N/A</v>
      </c>
      <c r="AP195" s="104" t="e">
        <f t="shared" si="36"/>
        <v>#N/A</v>
      </c>
      <c r="AQ195" s="15" t="e">
        <f>NA()</f>
        <v>#N/A</v>
      </c>
      <c r="AR195" s="21"/>
      <c r="AS195" s="20"/>
      <c r="AT195" s="20"/>
      <c r="AU195" s="105" t="e">
        <f t="shared" si="39"/>
        <v>#N/A</v>
      </c>
      <c r="AV195" s="105" t="e">
        <f t="shared" si="37"/>
        <v>#N/A</v>
      </c>
      <c r="AW195" s="104" t="e">
        <f t="shared" si="37"/>
        <v>#N/A</v>
      </c>
    </row>
    <row r="196" spans="37:49" x14ac:dyDescent="0.25">
      <c r="AK196" s="21">
        <v>136</v>
      </c>
      <c r="AL196" s="20" t="str">
        <f t="shared" si="38"/>
        <v/>
      </c>
      <c r="AM196" s="105" t="e">
        <f t="shared" si="36"/>
        <v>#N/A</v>
      </c>
      <c r="AN196" s="105" t="e">
        <f t="shared" si="36"/>
        <v>#N/A</v>
      </c>
      <c r="AO196" s="105" t="e">
        <f t="shared" si="36"/>
        <v>#N/A</v>
      </c>
      <c r="AP196" s="104" t="e">
        <f t="shared" si="36"/>
        <v>#N/A</v>
      </c>
      <c r="AQ196" s="15" t="e">
        <f>NA()</f>
        <v>#N/A</v>
      </c>
      <c r="AR196" s="21"/>
      <c r="AS196" s="20"/>
      <c r="AT196" s="20"/>
      <c r="AU196" s="105" t="e">
        <f t="shared" si="39"/>
        <v>#N/A</v>
      </c>
      <c r="AV196" s="105" t="e">
        <f t="shared" si="37"/>
        <v>#N/A</v>
      </c>
      <c r="AW196" s="104" t="e">
        <f t="shared" si="37"/>
        <v>#N/A</v>
      </c>
    </row>
    <row r="197" spans="37:49" x14ac:dyDescent="0.25">
      <c r="AK197" s="21">
        <v>137</v>
      </c>
      <c r="AL197" s="20" t="str">
        <f t="shared" si="38"/>
        <v/>
      </c>
      <c r="AM197" s="105" t="e">
        <f t="shared" si="36"/>
        <v>#N/A</v>
      </c>
      <c r="AN197" s="105" t="e">
        <f t="shared" si="36"/>
        <v>#N/A</v>
      </c>
      <c r="AO197" s="105" t="e">
        <f t="shared" si="36"/>
        <v>#N/A</v>
      </c>
      <c r="AP197" s="104" t="e">
        <f t="shared" si="36"/>
        <v>#N/A</v>
      </c>
      <c r="AQ197" s="15" t="e">
        <f>NA()</f>
        <v>#N/A</v>
      </c>
      <c r="AR197" s="21"/>
      <c r="AS197" s="20"/>
      <c r="AT197" s="20"/>
      <c r="AU197" s="105" t="e">
        <f t="shared" si="39"/>
        <v>#N/A</v>
      </c>
      <c r="AV197" s="105" t="e">
        <f t="shared" si="37"/>
        <v>#N/A</v>
      </c>
      <c r="AW197" s="104" t="e">
        <f t="shared" si="37"/>
        <v>#N/A</v>
      </c>
    </row>
    <row r="198" spans="37:49" x14ac:dyDescent="0.25">
      <c r="AK198" s="18">
        <v>138</v>
      </c>
      <c r="AL198" s="17" t="str">
        <f t="shared" si="38"/>
        <v/>
      </c>
      <c r="AM198" s="103" t="e">
        <f t="shared" si="36"/>
        <v>#N/A</v>
      </c>
      <c r="AN198" s="103" t="e">
        <f t="shared" si="36"/>
        <v>#N/A</v>
      </c>
      <c r="AO198" s="103" t="e">
        <f t="shared" si="36"/>
        <v>#N/A</v>
      </c>
      <c r="AP198" s="102" t="e">
        <f t="shared" si="36"/>
        <v>#N/A</v>
      </c>
      <c r="AQ198" s="15" t="e">
        <f>NA()</f>
        <v>#N/A</v>
      </c>
      <c r="AR198" s="18"/>
      <c r="AS198" s="17"/>
      <c r="AT198" s="17"/>
      <c r="AU198" s="103" t="e">
        <f t="shared" si="39"/>
        <v>#N/A</v>
      </c>
      <c r="AV198" s="103" t="e">
        <f t="shared" si="37"/>
        <v>#N/A</v>
      </c>
      <c r="AW198" s="102" t="e">
        <f t="shared" si="37"/>
        <v>#N/A</v>
      </c>
    </row>
  </sheetData>
  <mergeCells count="12">
    <mergeCell ref="H7:L7"/>
    <mergeCell ref="H8:L8"/>
    <mergeCell ref="H9:L9"/>
    <mergeCell ref="H10:L10"/>
    <mergeCell ref="O8:O20"/>
    <mergeCell ref="Q8:Q20"/>
    <mergeCell ref="R8:R20"/>
    <mergeCell ref="O21:O26"/>
    <mergeCell ref="P21:P26"/>
    <mergeCell ref="Q21:Q26"/>
    <mergeCell ref="R21:R26"/>
    <mergeCell ref="P8:P20"/>
  </mergeCells>
  <conditionalFormatting sqref="L30">
    <cfRule type="cellIs" dxfId="0" priority="1" operator="equal">
      <formula>1</formula>
    </cfRule>
  </conditionalFormatting>
  <printOptions horizontalCentered="1" verticalCentered="1"/>
  <pageMargins left="0.7" right="0.7" top="0.75" bottom="0.75" header="0.3" footer="0.3"/>
  <pageSetup scale="90" orientation="portrait" r:id="rId1"/>
  <colBreaks count="1" manualBreakCount="1">
    <brk id="14" min="3" max="5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Submittal Worksheet</vt:lpstr>
      <vt:lpstr>Contractor Mix Design</vt:lpstr>
      <vt:lpstr>Aggregate Gradation</vt:lpstr>
      <vt:lpstr>Data</vt:lpstr>
      <vt:lpstr>Calculation (4)</vt:lpstr>
      <vt:lpstr>Calculation (3)</vt:lpstr>
      <vt:lpstr>Calculation (2)</vt:lpstr>
      <vt:lpstr>Calculation</vt:lpstr>
      <vt:lpstr>'Aggregate Gradation'!Print_Area</vt:lpstr>
      <vt:lpstr>Calculation!Print_Area</vt:lpstr>
      <vt:lpstr>'Calculation (2)'!Print_Area</vt:lpstr>
      <vt:lpstr>'Calculation (3)'!Print_Area</vt:lpstr>
      <vt:lpstr>'Calculation (4)'!Print_Area</vt:lpstr>
      <vt:lpstr>'Contractor Mix Design'!Print_Area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MJZ</dc:creator>
  <cp:lastModifiedBy>Lee, Michelle</cp:lastModifiedBy>
  <cp:lastPrinted>2021-08-20T16:19:50Z</cp:lastPrinted>
  <dcterms:created xsi:type="dcterms:W3CDTF">1999-06-08T01:30:48Z</dcterms:created>
  <dcterms:modified xsi:type="dcterms:W3CDTF">2021-08-20T16:20:42Z</dcterms:modified>
</cp:coreProperties>
</file>